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客房杂件 " sheetId="1" r:id="rId1"/>
    <sheet name="员工宿舍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8" name="ID_96E77C136DFB4548944C503B55D1DF11" descr="post_object_image_3346995731"/>
        <xdr:cNvPicPr/>
      </xdr:nvPicPr>
      <xdr:blipFill>
        <a:blip r:embed="rId1"/>
        <a:stretch>
          <a:fillRect/>
        </a:stretch>
      </xdr:blipFill>
      <xdr:spPr>
        <a:xfrm>
          <a:off x="0" y="0"/>
          <a:ext cx="1504950" cy="1009650"/>
        </a:xfrm>
        <a:prstGeom prst="rect">
          <a:avLst/>
        </a:prstGeom>
      </xdr:spPr>
    </xdr:pic>
  </etc:cellImage>
  <etc:cellImage>
    <xdr:pic>
      <xdr:nvPicPr>
        <xdr:cNvPr id="136" name="ID_D51FBD39B18A42408280435BA1C1EA7F" descr="post_object_image_2915697278"/>
        <xdr:cNvPicPr/>
      </xdr:nvPicPr>
      <xdr:blipFill>
        <a:blip r:embed="rId2"/>
        <a:stretch>
          <a:fillRect/>
        </a:stretch>
      </xdr:blipFill>
      <xdr:spPr>
        <a:xfrm>
          <a:off x="0" y="0"/>
          <a:ext cx="1619250" cy="4981575"/>
        </a:xfrm>
        <a:prstGeom prst="rect">
          <a:avLst/>
        </a:prstGeom>
      </xdr:spPr>
    </xdr:pic>
  </etc:cellImage>
  <etc:cellImage>
    <xdr:pic>
      <xdr:nvPicPr>
        <xdr:cNvPr id="1134" name="ID_0C61B947DBE84B8BB4B6DF18B077CA9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39450" y="37427535"/>
          <a:ext cx="7953375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1" name="ID_41C0293F35154B60B8C513E1277DC6CF"/>
        <xdr:cNvPicPr/>
      </xdr:nvPicPr>
      <xdr:blipFill>
        <a:blip r:embed="rId4"/>
        <a:stretch>
          <a:fillRect/>
        </a:stretch>
      </xdr:blipFill>
      <xdr:spPr>
        <a:xfrm>
          <a:off x="14126210" y="68787010"/>
          <a:ext cx="930910" cy="892810"/>
        </a:xfrm>
        <a:prstGeom prst="rect">
          <a:avLst/>
        </a:prstGeom>
      </xdr:spPr>
    </xdr:pic>
  </etc:cellImage>
  <etc:cellImage>
    <xdr:pic>
      <xdr:nvPicPr>
        <xdr:cNvPr id="255" name="ID_9297ABAD166C49509997C8877E85E875"/>
        <xdr:cNvPicPr/>
      </xdr:nvPicPr>
      <xdr:blipFill>
        <a:blip r:embed="rId5"/>
        <a:stretch>
          <a:fillRect/>
        </a:stretch>
      </xdr:blipFill>
      <xdr:spPr>
        <a:xfrm>
          <a:off x="14062075" y="94545150"/>
          <a:ext cx="990600" cy="1096010"/>
        </a:xfrm>
        <a:prstGeom prst="rect">
          <a:avLst/>
        </a:prstGeom>
      </xdr:spPr>
    </xdr:pic>
  </etc:cellImage>
  <etc:cellImage>
    <xdr:pic>
      <xdr:nvPicPr>
        <xdr:cNvPr id="300" name="ID_87CB4686B3304FABA9E6406BA428D070" descr="core_image_url__exec_download_2950415509"/>
        <xdr:cNvPicPr/>
      </xdr:nvPicPr>
      <xdr:blipFill>
        <a:blip r:embed="rId6"/>
        <a:stretch>
          <a:fillRect/>
        </a:stretch>
      </xdr:blipFill>
      <xdr:spPr>
        <a:xfrm>
          <a:off x="0" y="0"/>
          <a:ext cx="6858000" cy="7200900"/>
        </a:xfrm>
        <a:prstGeom prst="rect">
          <a:avLst/>
        </a:prstGeom>
      </xdr:spPr>
    </xdr:pic>
  </etc:cellImage>
  <etc:cellImage>
    <xdr:pic>
      <xdr:nvPicPr>
        <xdr:cNvPr id="301" name="ID_EEFB20858E2E44E8AC9D43AD1B063D3C" descr="core_image_url__exec_download_234358198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5594985"/>
        </a:xfrm>
        <a:prstGeom prst="rect">
          <a:avLst/>
        </a:prstGeom>
      </xdr:spPr>
    </xdr:pic>
  </etc:cellImage>
  <etc:cellImage>
    <xdr:pic>
      <xdr:nvPicPr>
        <xdr:cNvPr id="307" name="ID_FA349C4378EF41C5AC04D0A3AF8F9C95" descr="core_image_url__exec_download_2028290368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6286500"/>
        </a:xfrm>
        <a:prstGeom prst="rect">
          <a:avLst/>
        </a:prstGeom>
      </xdr:spPr>
    </xdr:pic>
  </etc:cellImage>
  <etc:cellImage>
    <xdr:pic>
      <xdr:nvPicPr>
        <xdr:cNvPr id="306" name="ID_636E9DC32C6A46B69A7F53D556A1F75C" descr="core_image_url__exec_download_3462247504"/>
        <xdr:cNvPicPr/>
      </xdr:nvPicPr>
      <xdr:blipFill>
        <a:blip r:embed="rId9"/>
        <a:stretch>
          <a:fillRect/>
        </a:stretch>
      </xdr:blipFill>
      <xdr:spPr>
        <a:xfrm>
          <a:off x="0" y="0"/>
          <a:ext cx="6858000" cy="9277350"/>
        </a:xfrm>
        <a:prstGeom prst="rect">
          <a:avLst/>
        </a:prstGeom>
      </xdr:spPr>
    </xdr:pic>
  </etc:cellImage>
  <etc:cellImage>
    <xdr:pic>
      <xdr:nvPicPr>
        <xdr:cNvPr id="308" name="ID_132B957E9DC447A1925F8E9488987286" descr="core_image_url__exec_download_3777805851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6179185"/>
        </a:xfrm>
        <a:prstGeom prst="rect">
          <a:avLst/>
        </a:prstGeom>
      </xdr:spPr>
    </xdr:pic>
  </etc:cellImage>
  <etc:cellImage>
    <xdr:pic>
      <xdr:nvPicPr>
        <xdr:cNvPr id="157" name="ID_28AA33E8A3004FCAA09ED3B6E8006B1F" descr="post_object_image_810177353"/>
        <xdr:cNvPicPr/>
      </xdr:nvPicPr>
      <xdr:blipFill>
        <a:blip r:embed="rId11"/>
        <a:stretch>
          <a:fillRect/>
        </a:stretch>
      </xdr:blipFill>
      <xdr:spPr>
        <a:xfrm>
          <a:off x="0" y="0"/>
          <a:ext cx="1638300" cy="1676400"/>
        </a:xfrm>
        <a:prstGeom prst="rect">
          <a:avLst/>
        </a:prstGeom>
      </xdr:spPr>
    </xdr:pic>
  </etc:cellImage>
  <etc:cellImage>
    <xdr:pic>
      <xdr:nvPicPr>
        <xdr:cNvPr id="151" name="ID_43A3E128C0D84029BDC22BE958300347" descr="post_object_image_1539541487"/>
        <xdr:cNvPicPr/>
      </xdr:nvPicPr>
      <xdr:blipFill>
        <a:blip r:embed="rId12"/>
        <a:stretch>
          <a:fillRect/>
        </a:stretch>
      </xdr:blipFill>
      <xdr:spPr>
        <a:xfrm>
          <a:off x="0" y="0"/>
          <a:ext cx="3752850" cy="4486275"/>
        </a:xfrm>
        <a:prstGeom prst="rect">
          <a:avLst/>
        </a:prstGeom>
      </xdr:spPr>
    </xdr:pic>
  </etc:cellImage>
  <etc:cellImage>
    <xdr:pic>
      <xdr:nvPicPr>
        <xdr:cNvPr id="123" name="ID_8502AC759FE64BB2AFEEBDC4A5CE9AEF" descr="post_object_image_2538309091"/>
        <xdr:cNvPicPr/>
      </xdr:nvPicPr>
      <xdr:blipFill>
        <a:blip r:embed="rId13"/>
        <a:stretch>
          <a:fillRect/>
        </a:stretch>
      </xdr:blipFill>
      <xdr:spPr>
        <a:xfrm>
          <a:off x="0" y="0"/>
          <a:ext cx="3438525" cy="4257675"/>
        </a:xfrm>
        <a:prstGeom prst="rect">
          <a:avLst/>
        </a:prstGeom>
      </xdr:spPr>
    </xdr:pic>
  </etc:cellImage>
  <etc:cellImage>
    <xdr:pic>
      <xdr:nvPicPr>
        <xdr:cNvPr id="154" name="ID_538FD9D271364D1D868BC14ED56C8A07" descr="post_object_image_671276163"/>
        <xdr:cNvPicPr/>
      </xdr:nvPicPr>
      <xdr:blipFill>
        <a:blip r:embed="rId14"/>
        <a:stretch>
          <a:fillRect/>
        </a:stretch>
      </xdr:blipFill>
      <xdr:spPr>
        <a:xfrm>
          <a:off x="0" y="0"/>
          <a:ext cx="1752600" cy="1762125"/>
        </a:xfrm>
        <a:prstGeom prst="rect">
          <a:avLst/>
        </a:prstGeom>
      </xdr:spPr>
    </xdr:pic>
  </etc:cellImage>
  <etc:cellImage>
    <xdr:pic>
      <xdr:nvPicPr>
        <xdr:cNvPr id="295" name="ID_1187DD6A86FA4151A61DF003A527BF43" descr="core_image_url__exec_download_2593438891"/>
        <xdr:cNvPicPr/>
      </xdr:nvPicPr>
      <xdr:blipFill>
        <a:blip r:embed="rId15"/>
        <a:stretch>
          <a:fillRect/>
        </a:stretch>
      </xdr:blipFill>
      <xdr:spPr>
        <a:xfrm>
          <a:off x="0" y="0"/>
          <a:ext cx="6858000" cy="8839200"/>
        </a:xfrm>
        <a:prstGeom prst="rect">
          <a:avLst/>
        </a:prstGeom>
      </xdr:spPr>
    </xdr:pic>
  </etc:cellImage>
  <etc:cellImage>
    <xdr:pic>
      <xdr:nvPicPr>
        <xdr:cNvPr id="304" name="ID_45B7498EED10463DBFAEC41976CC41E4" descr="core_image_url__exec_download_781040419"/>
        <xdr:cNvPicPr/>
      </xdr:nvPicPr>
      <xdr:blipFill>
        <a:blip r:embed="rId9"/>
        <a:stretch>
          <a:fillRect/>
        </a:stretch>
      </xdr:blipFill>
      <xdr:spPr>
        <a:xfrm>
          <a:off x="0" y="0"/>
          <a:ext cx="6858000" cy="9277350"/>
        </a:xfrm>
        <a:prstGeom prst="rect">
          <a:avLst/>
        </a:prstGeom>
      </xdr:spPr>
    </xdr:pic>
  </etc:cellImage>
  <etc:cellImage>
    <xdr:pic>
      <xdr:nvPicPr>
        <xdr:cNvPr id="114" name="ID_373190CCC35349FB97FD8E51A76FF60B" descr="post_object_image_3869726727"/>
        <xdr:cNvPicPr/>
      </xdr:nvPicPr>
      <xdr:blipFill>
        <a:blip r:embed="rId16"/>
        <a:stretch>
          <a:fillRect/>
        </a:stretch>
      </xdr:blipFill>
      <xdr:spPr>
        <a:xfrm>
          <a:off x="0" y="0"/>
          <a:ext cx="4305300" cy="5238750"/>
        </a:xfrm>
        <a:prstGeom prst="rect">
          <a:avLst/>
        </a:prstGeom>
      </xdr:spPr>
    </xdr:pic>
  </etc:cellImage>
  <etc:cellImage>
    <xdr:pic>
      <xdr:nvPicPr>
        <xdr:cNvPr id="167" name="ID_BCB19C9A5DF141CC81F071561F53156C" descr="post_object_image_1662083159"/>
        <xdr:cNvPicPr/>
      </xdr:nvPicPr>
      <xdr:blipFill>
        <a:blip r:embed="rId17"/>
        <a:stretch>
          <a:fillRect/>
        </a:stretch>
      </xdr:blipFill>
      <xdr:spPr>
        <a:xfrm>
          <a:off x="0" y="0"/>
          <a:ext cx="1057275" cy="1628775"/>
        </a:xfrm>
        <a:prstGeom prst="rect">
          <a:avLst/>
        </a:prstGeom>
      </xdr:spPr>
    </xdr:pic>
  </etc:cellImage>
  <etc:cellImage>
    <xdr:pic>
      <xdr:nvPicPr>
        <xdr:cNvPr id="293" name="ID_D752D99624004E4DA2AA1BF077C602A7" descr="core_image_url__exec_download_1603869853"/>
        <xdr:cNvPicPr/>
      </xdr:nvPicPr>
      <xdr:blipFill>
        <a:blip r:embed="rId18"/>
        <a:stretch>
          <a:fillRect/>
        </a:stretch>
      </xdr:blipFill>
      <xdr:spPr>
        <a:xfrm>
          <a:off x="0" y="0"/>
          <a:ext cx="8553450" cy="6858000"/>
        </a:xfrm>
        <a:prstGeom prst="rect">
          <a:avLst/>
        </a:prstGeom>
      </xdr:spPr>
    </xdr:pic>
  </etc:cellImage>
  <etc:cellImage>
    <xdr:pic>
      <xdr:nvPicPr>
        <xdr:cNvPr id="54" name="ID_50C5161F1BA34A6C980EA5C7D983A7A9" descr="post_object_image_7921735"/>
        <xdr:cNvPicPr/>
      </xdr:nvPicPr>
      <xdr:blipFill>
        <a:blip r:embed="rId19"/>
        <a:stretch>
          <a:fillRect/>
        </a:stretch>
      </xdr:blipFill>
      <xdr:spPr>
        <a:xfrm>
          <a:off x="0" y="0"/>
          <a:ext cx="3076575" cy="3381375"/>
        </a:xfrm>
        <a:prstGeom prst="rect">
          <a:avLst/>
        </a:prstGeom>
      </xdr:spPr>
    </xdr:pic>
  </etc:cellImage>
  <etc:cellImage>
    <xdr:pic>
      <xdr:nvPicPr>
        <xdr:cNvPr id="112" name="ID_F92BF5DCD3CA42BDA49F62745FFFE10D" descr="post_object_image_3066309237"/>
        <xdr:cNvPicPr/>
      </xdr:nvPicPr>
      <xdr:blipFill>
        <a:blip r:embed="rId20"/>
        <a:stretch>
          <a:fillRect/>
        </a:stretch>
      </xdr:blipFill>
      <xdr:spPr>
        <a:xfrm>
          <a:off x="0" y="0"/>
          <a:ext cx="4638675" cy="4591050"/>
        </a:xfrm>
        <a:prstGeom prst="rect">
          <a:avLst/>
        </a:prstGeom>
      </xdr:spPr>
    </xdr:pic>
  </etc:cellImage>
  <etc:cellImage>
    <xdr:pic>
      <xdr:nvPicPr>
        <xdr:cNvPr id="292" name="ID_55CE0F526792487CBC92BCB1EAA077A5" descr="core_image_url__exec_download_1043083183"/>
        <xdr:cNvPicPr/>
      </xdr:nvPicPr>
      <xdr:blipFill>
        <a:blip r:embed="rId21"/>
        <a:stretch>
          <a:fillRect/>
        </a:stretch>
      </xdr:blipFill>
      <xdr:spPr>
        <a:xfrm>
          <a:off x="0" y="0"/>
          <a:ext cx="10058400" cy="5955030"/>
        </a:xfrm>
        <a:prstGeom prst="rect">
          <a:avLst/>
        </a:prstGeom>
      </xdr:spPr>
    </xdr:pic>
  </etc:cellImage>
  <etc:cellImage>
    <xdr:pic>
      <xdr:nvPicPr>
        <xdr:cNvPr id="139" name="ID_35AC841250DD4553B4668FCBF85B6099" descr="post_object_image_617577795"/>
        <xdr:cNvPicPr/>
      </xdr:nvPicPr>
      <xdr:blipFill>
        <a:blip r:embed="rId22"/>
        <a:stretch>
          <a:fillRect/>
        </a:stretch>
      </xdr:blipFill>
      <xdr:spPr>
        <a:xfrm>
          <a:off x="0" y="0"/>
          <a:ext cx="4400550" cy="5019675"/>
        </a:xfrm>
        <a:prstGeom prst="rect">
          <a:avLst/>
        </a:prstGeom>
      </xdr:spPr>
    </xdr:pic>
  </etc:cellImage>
  <etc:cellImage>
    <xdr:pic>
      <xdr:nvPicPr>
        <xdr:cNvPr id="302" name="ID_3A15AA4BE02B4DC782191AF7C94EB293" descr="core_image_url__exec_download_710882149"/>
        <xdr:cNvPicPr/>
      </xdr:nvPicPr>
      <xdr:blipFill>
        <a:blip r:embed="rId23"/>
        <a:stretch>
          <a:fillRect/>
        </a:stretch>
      </xdr:blipFill>
      <xdr:spPr>
        <a:xfrm>
          <a:off x="0" y="0"/>
          <a:ext cx="10058400" cy="4730115"/>
        </a:xfrm>
        <a:prstGeom prst="rect">
          <a:avLst/>
        </a:prstGeom>
      </xdr:spPr>
    </xdr:pic>
  </etc:cellImage>
  <etc:cellImage>
    <xdr:pic>
      <xdr:nvPicPr>
        <xdr:cNvPr id="298" name="ID_44C678BBC1814E408A954FBFC01E403C" descr="core_image_url__exec_download_3357835286"/>
        <xdr:cNvPicPr/>
      </xdr:nvPicPr>
      <xdr:blipFill>
        <a:blip r:embed="rId24"/>
        <a:stretch>
          <a:fillRect/>
        </a:stretch>
      </xdr:blipFill>
      <xdr:spPr>
        <a:xfrm>
          <a:off x="0" y="0"/>
          <a:ext cx="6858000" cy="9124950"/>
        </a:xfrm>
        <a:prstGeom prst="rect">
          <a:avLst/>
        </a:prstGeom>
      </xdr:spPr>
    </xdr:pic>
  </etc:cellImage>
  <etc:cellImage>
    <xdr:pic>
      <xdr:nvPicPr>
        <xdr:cNvPr id="299" name="ID_C06EC06FDE3D4CD8ACCBCE78DE9CE995" descr="core_image_url__exec_download_2273851051"/>
        <xdr:cNvPicPr/>
      </xdr:nvPicPr>
      <xdr:blipFill>
        <a:blip r:embed="rId25"/>
        <a:stretch>
          <a:fillRect/>
        </a:stretch>
      </xdr:blipFill>
      <xdr:spPr>
        <a:xfrm>
          <a:off x="0" y="0"/>
          <a:ext cx="8382000" cy="6858000"/>
        </a:xfrm>
        <a:prstGeom prst="rect">
          <a:avLst/>
        </a:prstGeom>
      </xdr:spPr>
    </xdr:pic>
  </etc:cellImage>
  <etc:cellImage>
    <xdr:pic>
      <xdr:nvPicPr>
        <xdr:cNvPr id="172" name="ID_A2E4B5590D5D466B9FFB99F4DCC5CBDE" descr="post_object_image_2573946857"/>
        <xdr:cNvPicPr/>
      </xdr:nvPicPr>
      <xdr:blipFill>
        <a:blip r:embed="rId26"/>
        <a:stretch>
          <a:fillRect/>
        </a:stretch>
      </xdr:blipFill>
      <xdr:spPr>
        <a:xfrm>
          <a:off x="0" y="0"/>
          <a:ext cx="619125" cy="1581150"/>
        </a:xfrm>
        <a:prstGeom prst="rect">
          <a:avLst/>
        </a:prstGeom>
      </xdr:spPr>
    </xdr:pic>
  </etc:cellImage>
  <etc:cellImage>
    <xdr:pic>
      <xdr:nvPicPr>
        <xdr:cNvPr id="174" name="ID_70CA14DCD2B644BD92317E41CF158A05" descr="post_object_image_2254977738"/>
        <xdr:cNvPicPr/>
      </xdr:nvPicPr>
      <xdr:blipFill>
        <a:blip r:embed="rId27"/>
        <a:stretch>
          <a:fillRect/>
        </a:stretch>
      </xdr:blipFill>
      <xdr:spPr>
        <a:xfrm>
          <a:off x="0" y="0"/>
          <a:ext cx="666750" cy="1000125"/>
        </a:xfrm>
        <a:prstGeom prst="rect">
          <a:avLst/>
        </a:prstGeom>
      </xdr:spPr>
    </xdr:pic>
  </etc:cellImage>
  <etc:cellImage>
    <xdr:pic>
      <xdr:nvPicPr>
        <xdr:cNvPr id="309" name="ID_31C21B438BA145CF92E399822559F841" descr="core_image_url__exec_download_4188515935"/>
        <xdr:cNvPicPr/>
      </xdr:nvPicPr>
      <xdr:blipFill>
        <a:blip r:embed="rId28"/>
        <a:stretch>
          <a:fillRect/>
        </a:stretch>
      </xdr:blipFill>
      <xdr:spPr>
        <a:xfrm>
          <a:off x="0" y="0"/>
          <a:ext cx="9648825" cy="6858000"/>
        </a:xfrm>
        <a:prstGeom prst="rect">
          <a:avLst/>
        </a:prstGeom>
      </xdr:spPr>
    </xdr:pic>
  </etc:cellImage>
  <etc:cellImage>
    <xdr:pic>
      <xdr:nvPicPr>
        <xdr:cNvPr id="296" name="ID_38A6F628A49F456AB2634BAC0497DA05" descr="core_image_url__exec_download_1401820559"/>
        <xdr:cNvPicPr/>
      </xdr:nvPicPr>
      <xdr:blipFill>
        <a:blip r:embed="rId29"/>
        <a:stretch>
          <a:fillRect/>
        </a:stretch>
      </xdr:blipFill>
      <xdr:spPr>
        <a:xfrm>
          <a:off x="0" y="0"/>
          <a:ext cx="10058400" cy="6831965"/>
        </a:xfrm>
        <a:prstGeom prst="rect">
          <a:avLst/>
        </a:prstGeom>
      </xdr:spPr>
    </xdr:pic>
  </etc:cellImage>
  <etc:cellImage>
    <xdr:pic>
      <xdr:nvPicPr>
        <xdr:cNvPr id="79" name="ID_5255A821D3DC44C2A638ABDBCD5E025D" descr="post_object_image_951990275"/>
        <xdr:cNvPicPr/>
      </xdr:nvPicPr>
      <xdr:blipFill>
        <a:blip r:embed="rId30"/>
        <a:stretch>
          <a:fillRect/>
        </a:stretch>
      </xdr:blipFill>
      <xdr:spPr>
        <a:xfrm>
          <a:off x="0" y="0"/>
          <a:ext cx="5191125" cy="5114925"/>
        </a:xfrm>
        <a:prstGeom prst="rect">
          <a:avLst/>
        </a:prstGeom>
      </xdr:spPr>
    </xdr:pic>
  </etc:cellImage>
  <etc:cellImage>
    <xdr:pic>
      <xdr:nvPicPr>
        <xdr:cNvPr id="297" name="ID_DA5F3BBD186B45E5BD74782220151705" descr="core_image_url__exec_download_2542288890"/>
        <xdr:cNvPicPr/>
      </xdr:nvPicPr>
      <xdr:blipFill>
        <a:blip r:embed="rId31"/>
        <a:stretch>
          <a:fillRect/>
        </a:stretch>
      </xdr:blipFill>
      <xdr:spPr>
        <a:xfrm>
          <a:off x="0" y="0"/>
          <a:ext cx="10058400" cy="6661785"/>
        </a:xfrm>
        <a:prstGeom prst="rect">
          <a:avLst/>
        </a:prstGeom>
      </xdr:spPr>
    </xdr:pic>
  </etc:cellImage>
  <etc:cellImage>
    <xdr:pic>
      <xdr:nvPicPr>
        <xdr:cNvPr id="170" name="ID_8DA666054A9D4697A0ACC6073457DDEF" descr="post_object_image_4056314299"/>
        <xdr:cNvPicPr/>
      </xdr:nvPicPr>
      <xdr:blipFill>
        <a:blip r:embed="rId32"/>
        <a:stretch>
          <a:fillRect/>
        </a:stretch>
      </xdr:blipFill>
      <xdr:spPr>
        <a:xfrm>
          <a:off x="0" y="0"/>
          <a:ext cx="733425" cy="1676400"/>
        </a:xfrm>
        <a:prstGeom prst="rect">
          <a:avLst/>
        </a:prstGeom>
      </xdr:spPr>
    </xdr:pic>
  </etc:cellImage>
  <etc:cellImage>
    <xdr:pic>
      <xdr:nvPicPr>
        <xdr:cNvPr id="3" name="ID_618CA440853D465BB3F448F69C42B74E" descr="post_object_image_3399638063"/>
        <xdr:cNvPicPr/>
      </xdr:nvPicPr>
      <xdr:blipFill>
        <a:blip r:embed="rId33"/>
        <a:stretch>
          <a:fillRect/>
        </a:stretch>
      </xdr:blipFill>
      <xdr:spPr>
        <a:xfrm>
          <a:off x="0" y="0"/>
          <a:ext cx="1485900" cy="1466850"/>
        </a:xfrm>
        <a:prstGeom prst="rect">
          <a:avLst/>
        </a:prstGeom>
      </xdr:spPr>
    </xdr:pic>
  </etc:cellImage>
  <etc:cellImage>
    <xdr:pic>
      <xdr:nvPicPr>
        <xdr:cNvPr id="88" name="ID_9A18213CC75743B8B774A73B8C97453D" descr="post_object_image_278715360"/>
        <xdr:cNvPicPr/>
      </xdr:nvPicPr>
      <xdr:blipFill>
        <a:blip r:embed="rId34"/>
        <a:stretch>
          <a:fillRect/>
        </a:stretch>
      </xdr:blipFill>
      <xdr:spPr>
        <a:xfrm>
          <a:off x="0" y="0"/>
          <a:ext cx="3505200" cy="4162425"/>
        </a:xfrm>
        <a:prstGeom prst="rect">
          <a:avLst/>
        </a:prstGeom>
      </xdr:spPr>
    </xdr:pic>
  </etc:cellImage>
  <etc:cellImage>
    <xdr:pic>
      <xdr:nvPicPr>
        <xdr:cNvPr id="124" name="ID_ACE980C6D15243C3BE286797AAB6124C" descr="post_object_image_3125718272"/>
        <xdr:cNvPicPr/>
      </xdr:nvPicPr>
      <xdr:blipFill>
        <a:blip r:embed="rId35"/>
        <a:stretch>
          <a:fillRect/>
        </a:stretch>
      </xdr:blipFill>
      <xdr:spPr>
        <a:xfrm>
          <a:off x="0" y="0"/>
          <a:ext cx="4743450" cy="3752850"/>
        </a:xfrm>
        <a:prstGeom prst="rect">
          <a:avLst/>
        </a:prstGeom>
      </xdr:spPr>
    </xdr:pic>
  </etc:cellImage>
  <etc:cellImage>
    <xdr:pic>
      <xdr:nvPicPr>
        <xdr:cNvPr id="5" name="ID_514ADB810B9C47DF889D7F18CA595100" descr="post_object_image_1525459713"/>
        <xdr:cNvPicPr/>
      </xdr:nvPicPr>
      <xdr:blipFill>
        <a:blip r:embed="rId36"/>
        <a:stretch>
          <a:fillRect/>
        </a:stretch>
      </xdr:blipFill>
      <xdr:spPr>
        <a:xfrm>
          <a:off x="0" y="0"/>
          <a:ext cx="866775" cy="1666875"/>
        </a:xfrm>
        <a:prstGeom prst="rect">
          <a:avLst/>
        </a:prstGeom>
      </xdr:spPr>
    </xdr:pic>
  </etc:cellImage>
  <etc:cellImage>
    <xdr:pic>
      <xdr:nvPicPr>
        <xdr:cNvPr id="168" name="ID_1AF4F32050C34B27923C8BAAF3E52317" descr="post_object_image_2484527313"/>
        <xdr:cNvPicPr/>
      </xdr:nvPicPr>
      <xdr:blipFill>
        <a:blip r:embed="rId37"/>
        <a:stretch>
          <a:fillRect/>
        </a:stretch>
      </xdr:blipFill>
      <xdr:spPr>
        <a:xfrm>
          <a:off x="0" y="0"/>
          <a:ext cx="1190625" cy="1857375"/>
        </a:xfrm>
        <a:prstGeom prst="rect">
          <a:avLst/>
        </a:prstGeom>
      </xdr:spPr>
    </xdr:pic>
  </etc:cellImage>
  <etc:cellImage>
    <xdr:pic>
      <xdr:nvPicPr>
        <xdr:cNvPr id="91" name="ID_109C35607B254CCDBF71053A8A0EF083" descr="post_object_image_2018617944"/>
        <xdr:cNvPicPr/>
      </xdr:nvPicPr>
      <xdr:blipFill>
        <a:blip r:embed="rId38"/>
        <a:stretch>
          <a:fillRect/>
        </a:stretch>
      </xdr:blipFill>
      <xdr:spPr>
        <a:xfrm>
          <a:off x="0" y="0"/>
          <a:ext cx="4162425" cy="4543425"/>
        </a:xfrm>
        <a:prstGeom prst="rect">
          <a:avLst/>
        </a:prstGeom>
      </xdr:spPr>
    </xdr:pic>
  </etc:cellImage>
  <etc:cellImage>
    <xdr:pic>
      <xdr:nvPicPr>
        <xdr:cNvPr id="7" name="ID_40489F222AF2411992A572103DBBA57E" descr="post_object_image_3114979601"/>
        <xdr:cNvPicPr/>
      </xdr:nvPicPr>
      <xdr:blipFill>
        <a:blip r:embed="rId39"/>
        <a:stretch>
          <a:fillRect/>
        </a:stretch>
      </xdr:blipFill>
      <xdr:spPr>
        <a:xfrm>
          <a:off x="0" y="0"/>
          <a:ext cx="1552575" cy="1619250"/>
        </a:xfrm>
        <a:prstGeom prst="rect">
          <a:avLst/>
        </a:prstGeom>
      </xdr:spPr>
    </xdr:pic>
  </etc:cellImage>
  <etc:cellImage>
    <xdr:pic>
      <xdr:nvPicPr>
        <xdr:cNvPr id="70" name="ID_EF39945AE38B4EFCB268170E07FC244D" descr="post_object_image_2638994778"/>
        <xdr:cNvPicPr/>
      </xdr:nvPicPr>
      <xdr:blipFill>
        <a:blip r:embed="rId40"/>
        <a:stretch>
          <a:fillRect/>
        </a:stretch>
      </xdr:blipFill>
      <xdr:spPr>
        <a:xfrm>
          <a:off x="0" y="0"/>
          <a:ext cx="5048250" cy="3571875"/>
        </a:xfrm>
        <a:prstGeom prst="rect">
          <a:avLst/>
        </a:prstGeom>
      </xdr:spPr>
    </xdr:pic>
  </etc:cellImage>
  <etc:cellImage>
    <xdr:pic>
      <xdr:nvPicPr>
        <xdr:cNvPr id="16" name="ID_C8BD0E7089F24912ABFEE295727F163C" descr="post_object_image_12606353"/>
        <xdr:cNvPicPr/>
      </xdr:nvPicPr>
      <xdr:blipFill>
        <a:blip r:embed="rId41"/>
        <a:stretch>
          <a:fillRect/>
        </a:stretch>
      </xdr:blipFill>
      <xdr:spPr>
        <a:xfrm>
          <a:off x="0" y="0"/>
          <a:ext cx="1704975" cy="1457325"/>
        </a:xfrm>
        <a:prstGeom prst="rect">
          <a:avLst/>
        </a:prstGeom>
      </xdr:spPr>
    </xdr:pic>
  </etc:cellImage>
  <etc:cellImage>
    <xdr:pic>
      <xdr:nvPicPr>
        <xdr:cNvPr id="140" name="ID_BA570775247A4F0995159CFEA4555516" descr="post_object_image_3777857578"/>
        <xdr:cNvPicPr/>
      </xdr:nvPicPr>
      <xdr:blipFill>
        <a:blip r:embed="rId42"/>
        <a:stretch>
          <a:fillRect/>
        </a:stretch>
      </xdr:blipFill>
      <xdr:spPr>
        <a:xfrm>
          <a:off x="0" y="0"/>
          <a:ext cx="3848100" cy="4991100"/>
        </a:xfrm>
        <a:prstGeom prst="rect">
          <a:avLst/>
        </a:prstGeom>
      </xdr:spPr>
    </xdr:pic>
  </etc:cellImage>
  <etc:cellImage>
    <xdr:pic>
      <xdr:nvPicPr>
        <xdr:cNvPr id="161" name="ID_D57FB951F5B74196A8499C2B4966FC0A" descr="post_object_image_385178979"/>
        <xdr:cNvPicPr/>
      </xdr:nvPicPr>
      <xdr:blipFill>
        <a:blip r:embed="rId43"/>
        <a:stretch>
          <a:fillRect/>
        </a:stretch>
      </xdr:blipFill>
      <xdr:spPr>
        <a:xfrm>
          <a:off x="0" y="0"/>
          <a:ext cx="676275" cy="1333500"/>
        </a:xfrm>
        <a:prstGeom prst="rect">
          <a:avLst/>
        </a:prstGeom>
      </xdr:spPr>
    </xdr:pic>
  </etc:cellImage>
  <etc:cellImage>
    <xdr:pic>
      <xdr:nvPicPr>
        <xdr:cNvPr id="22" name="ID_F51C1F6A8C0345DEA67B2DF7D6B1C790" descr="post_object_image_4052542181"/>
        <xdr:cNvPicPr/>
      </xdr:nvPicPr>
      <xdr:blipFill>
        <a:blip r:embed="rId44"/>
        <a:stretch>
          <a:fillRect/>
        </a:stretch>
      </xdr:blipFill>
      <xdr:spPr>
        <a:xfrm>
          <a:off x="0" y="0"/>
          <a:ext cx="1666875" cy="1257300"/>
        </a:xfrm>
        <a:prstGeom prst="rect">
          <a:avLst/>
        </a:prstGeom>
      </xdr:spPr>
    </xdr:pic>
  </etc:cellImage>
  <etc:cellImage>
    <xdr:pic>
      <xdr:nvPicPr>
        <xdr:cNvPr id="24" name="ID_937E634C47104C42B91FE040532A896F" descr="post_object_image_1072304895"/>
        <xdr:cNvPicPr/>
      </xdr:nvPicPr>
      <xdr:blipFill>
        <a:blip r:embed="rId45"/>
        <a:stretch>
          <a:fillRect/>
        </a:stretch>
      </xdr:blipFill>
      <xdr:spPr>
        <a:xfrm>
          <a:off x="0" y="0"/>
          <a:ext cx="1704975" cy="1485900"/>
        </a:xfrm>
        <a:prstGeom prst="rect">
          <a:avLst/>
        </a:prstGeom>
      </xdr:spPr>
    </xdr:pic>
  </etc:cellImage>
  <etc:cellImage>
    <xdr:pic>
      <xdr:nvPicPr>
        <xdr:cNvPr id="152" name="ID_AC20A4C72A6240C084DE61B3CE33DAC3" descr="post_object_image_46509335"/>
        <xdr:cNvPicPr/>
      </xdr:nvPicPr>
      <xdr:blipFill>
        <a:blip r:embed="rId46"/>
        <a:stretch>
          <a:fillRect/>
        </a:stretch>
      </xdr:blipFill>
      <xdr:spPr>
        <a:xfrm>
          <a:off x="0" y="0"/>
          <a:ext cx="1943100" cy="2305050"/>
        </a:xfrm>
        <a:prstGeom prst="rect">
          <a:avLst/>
        </a:prstGeom>
      </xdr:spPr>
    </xdr:pic>
  </etc:cellImage>
  <etc:cellImage>
    <xdr:pic>
      <xdr:nvPicPr>
        <xdr:cNvPr id="25" name="ID_4EC01092317F4A068B7D63FAFF7DAD9A" descr="post_object_image_3637837247"/>
        <xdr:cNvPicPr/>
      </xdr:nvPicPr>
      <xdr:blipFill>
        <a:blip r:embed="rId47"/>
        <a:stretch>
          <a:fillRect/>
        </a:stretch>
      </xdr:blipFill>
      <xdr:spPr>
        <a:xfrm>
          <a:off x="0" y="0"/>
          <a:ext cx="1809750" cy="1295400"/>
        </a:xfrm>
        <a:prstGeom prst="rect">
          <a:avLst/>
        </a:prstGeom>
      </xdr:spPr>
    </xdr:pic>
  </etc:cellImage>
  <etc:cellImage>
    <xdr:pic>
      <xdr:nvPicPr>
        <xdr:cNvPr id="28" name="ID_15691DD949114702A3302449FEA18400" descr="post_object_image_4147564164"/>
        <xdr:cNvPicPr/>
      </xdr:nvPicPr>
      <xdr:blipFill>
        <a:blip r:embed="rId48"/>
        <a:stretch>
          <a:fillRect/>
        </a:stretch>
      </xdr:blipFill>
      <xdr:spPr>
        <a:xfrm>
          <a:off x="0" y="0"/>
          <a:ext cx="4572000" cy="3333750"/>
        </a:xfrm>
        <a:prstGeom prst="rect">
          <a:avLst/>
        </a:prstGeom>
      </xdr:spPr>
    </xdr:pic>
  </etc:cellImage>
  <etc:cellImage>
    <xdr:pic>
      <xdr:nvPicPr>
        <xdr:cNvPr id="155" name="ID_D52E21CC01CF4CA49309B82FAC9E34C5" descr="post_object_image_1564697124"/>
        <xdr:cNvPicPr/>
      </xdr:nvPicPr>
      <xdr:blipFill>
        <a:blip r:embed="rId49"/>
        <a:stretch>
          <a:fillRect/>
        </a:stretch>
      </xdr:blipFill>
      <xdr:spPr>
        <a:xfrm>
          <a:off x="0" y="0"/>
          <a:ext cx="1771650" cy="1495425"/>
        </a:xfrm>
        <a:prstGeom prst="rect">
          <a:avLst/>
        </a:prstGeom>
      </xdr:spPr>
    </xdr:pic>
  </etc:cellImage>
  <etc:cellImage>
    <xdr:pic>
      <xdr:nvPicPr>
        <xdr:cNvPr id="147" name="ID_4C49DFABE95440D38F6064F87479E888" descr="post_object_image_1694128883"/>
        <xdr:cNvPicPr/>
      </xdr:nvPicPr>
      <xdr:blipFill>
        <a:blip r:embed="rId50"/>
        <a:stretch>
          <a:fillRect/>
        </a:stretch>
      </xdr:blipFill>
      <xdr:spPr>
        <a:xfrm>
          <a:off x="0" y="0"/>
          <a:ext cx="3267075" cy="4029075"/>
        </a:xfrm>
        <a:prstGeom prst="rect">
          <a:avLst/>
        </a:prstGeom>
      </xdr:spPr>
    </xdr:pic>
  </etc:cellImage>
  <etc:cellImage>
    <xdr:pic>
      <xdr:nvPicPr>
        <xdr:cNvPr id="20" name="ID_CD6621473BCA419689B1257D5435A171" descr="post_object_image_2990812421"/>
        <xdr:cNvPicPr/>
      </xdr:nvPicPr>
      <xdr:blipFill>
        <a:blip r:embed="rId51"/>
        <a:stretch>
          <a:fillRect/>
        </a:stretch>
      </xdr:blipFill>
      <xdr:spPr>
        <a:xfrm>
          <a:off x="0" y="0"/>
          <a:ext cx="5019675" cy="4838700"/>
        </a:xfrm>
        <a:prstGeom prst="rect">
          <a:avLst/>
        </a:prstGeom>
      </xdr:spPr>
    </xdr:pic>
  </etc:cellImage>
  <etc:cellImage>
    <xdr:pic>
      <xdr:nvPicPr>
        <xdr:cNvPr id="156" name="ID_FBE8144C2AF04B1CB8EDC3AD2E6B1FD1" descr="post_object_image_2878010025"/>
        <xdr:cNvPicPr/>
      </xdr:nvPicPr>
      <xdr:blipFill>
        <a:blip r:embed="rId52"/>
        <a:stretch>
          <a:fillRect/>
        </a:stretch>
      </xdr:blipFill>
      <xdr:spPr>
        <a:xfrm>
          <a:off x="0" y="0"/>
          <a:ext cx="1771650" cy="1571625"/>
        </a:xfrm>
        <a:prstGeom prst="rect">
          <a:avLst/>
        </a:prstGeom>
      </xdr:spPr>
    </xdr:pic>
  </etc:cellImage>
  <etc:cellImage>
    <xdr:pic>
      <xdr:nvPicPr>
        <xdr:cNvPr id="159" name="ID_FB15A0E3EC0F4668BD96C5666B835145" descr="post_object_image_1736788447"/>
        <xdr:cNvPicPr/>
      </xdr:nvPicPr>
      <xdr:blipFill>
        <a:blip r:embed="rId53"/>
        <a:stretch>
          <a:fillRect/>
        </a:stretch>
      </xdr:blipFill>
      <xdr:spPr>
        <a:xfrm>
          <a:off x="0" y="0"/>
          <a:ext cx="1733550" cy="1571625"/>
        </a:xfrm>
        <a:prstGeom prst="rect">
          <a:avLst/>
        </a:prstGeom>
      </xdr:spPr>
    </xdr:pic>
  </etc:cellImage>
  <etc:cellImage>
    <xdr:pic>
      <xdr:nvPicPr>
        <xdr:cNvPr id="145" name="ID_2F701892F1934A88B1AB1803E2108513" descr="post_object_image_4290699656"/>
        <xdr:cNvPicPr/>
      </xdr:nvPicPr>
      <xdr:blipFill>
        <a:blip r:embed="rId54"/>
        <a:stretch>
          <a:fillRect/>
        </a:stretch>
      </xdr:blipFill>
      <xdr:spPr>
        <a:xfrm>
          <a:off x="0" y="0"/>
          <a:ext cx="2524125" cy="3038475"/>
        </a:xfrm>
        <a:prstGeom prst="rect">
          <a:avLst/>
        </a:prstGeom>
      </xdr:spPr>
    </xdr:pic>
  </etc:cellImage>
  <etc:cellImage>
    <xdr:pic>
      <xdr:nvPicPr>
        <xdr:cNvPr id="160" name="ID_E645ADF2777945E58294AB4E40B5D430" descr="post_object_image_3928897040"/>
        <xdr:cNvPicPr/>
      </xdr:nvPicPr>
      <xdr:blipFill>
        <a:blip r:embed="rId55"/>
        <a:stretch>
          <a:fillRect/>
        </a:stretch>
      </xdr:blipFill>
      <xdr:spPr>
        <a:xfrm>
          <a:off x="0" y="0"/>
          <a:ext cx="1847850" cy="1438275"/>
        </a:xfrm>
        <a:prstGeom prst="rect">
          <a:avLst/>
        </a:prstGeom>
      </xdr:spPr>
    </xdr:pic>
  </etc:cellImage>
  <etc:cellImage>
    <xdr:pic>
      <xdr:nvPicPr>
        <xdr:cNvPr id="162" name="ID_306D49E5B3E1432285B718866B768210" descr="post_object_image_2710720734"/>
        <xdr:cNvPicPr/>
      </xdr:nvPicPr>
      <xdr:blipFill>
        <a:blip r:embed="rId56"/>
        <a:stretch>
          <a:fillRect/>
        </a:stretch>
      </xdr:blipFill>
      <xdr:spPr>
        <a:xfrm>
          <a:off x="0" y="0"/>
          <a:ext cx="971550" cy="1533525"/>
        </a:xfrm>
        <a:prstGeom prst="rect">
          <a:avLst/>
        </a:prstGeom>
      </xdr:spPr>
    </xdr:pic>
  </etc:cellImage>
  <etc:cellImage>
    <xdr:pic>
      <xdr:nvPicPr>
        <xdr:cNvPr id="163" name="ID_165A9170FA084F06A14365B22F4D24E0" descr="post_object_image_3032667279"/>
        <xdr:cNvPicPr/>
      </xdr:nvPicPr>
      <xdr:blipFill>
        <a:blip r:embed="rId57"/>
        <a:stretch>
          <a:fillRect/>
        </a:stretch>
      </xdr:blipFill>
      <xdr:spPr>
        <a:xfrm>
          <a:off x="0" y="0"/>
          <a:ext cx="1714500" cy="1905000"/>
        </a:xfrm>
        <a:prstGeom prst="rect">
          <a:avLst/>
        </a:prstGeom>
      </xdr:spPr>
    </xdr:pic>
  </etc:cellImage>
  <etc:cellImage>
    <xdr:pic>
      <xdr:nvPicPr>
        <xdr:cNvPr id="63" name="ID_11F5A3C49C88421C969C1FBDE080053F" descr="post_object_image_1785028185"/>
        <xdr:cNvPicPr/>
      </xdr:nvPicPr>
      <xdr:blipFill>
        <a:blip r:embed="rId58"/>
        <a:stretch>
          <a:fillRect/>
        </a:stretch>
      </xdr:blipFill>
      <xdr:spPr>
        <a:xfrm>
          <a:off x="0" y="0"/>
          <a:ext cx="4953000" cy="4810125"/>
        </a:xfrm>
        <a:prstGeom prst="rect">
          <a:avLst/>
        </a:prstGeom>
      </xdr:spPr>
    </xdr:pic>
  </etc:cellImage>
  <etc:cellImage>
    <xdr:pic>
      <xdr:nvPicPr>
        <xdr:cNvPr id="164" name="ID_9A2A7F966D744BD9B8031884E7DCE431" descr="post_object_image_257144393"/>
        <xdr:cNvPicPr/>
      </xdr:nvPicPr>
      <xdr:blipFill>
        <a:blip r:embed="rId59"/>
        <a:stretch>
          <a:fillRect/>
        </a:stretch>
      </xdr:blipFill>
      <xdr:spPr>
        <a:xfrm>
          <a:off x="0" y="0"/>
          <a:ext cx="1733550" cy="1466850"/>
        </a:xfrm>
        <a:prstGeom prst="rect">
          <a:avLst/>
        </a:prstGeom>
      </xdr:spPr>
    </xdr:pic>
  </etc:cellImage>
  <etc:cellImage>
    <xdr:pic>
      <xdr:nvPicPr>
        <xdr:cNvPr id="148" name="ID_9C5C0777E10645F098CA8138FFE641DF" descr="post_object_image_2921950738"/>
        <xdr:cNvPicPr/>
      </xdr:nvPicPr>
      <xdr:blipFill>
        <a:blip r:embed="rId60"/>
        <a:stretch>
          <a:fillRect/>
        </a:stretch>
      </xdr:blipFill>
      <xdr:spPr>
        <a:xfrm>
          <a:off x="0" y="0"/>
          <a:ext cx="5505450" cy="4467225"/>
        </a:xfrm>
        <a:prstGeom prst="rect">
          <a:avLst/>
        </a:prstGeom>
      </xdr:spPr>
    </xdr:pic>
  </etc:cellImage>
  <etc:cellImage>
    <xdr:pic>
      <xdr:nvPicPr>
        <xdr:cNvPr id="108" name="ID_56937E03EADF49E3962CB6B42BE777AE" descr="post_object_image_3170899098"/>
        <xdr:cNvPicPr/>
      </xdr:nvPicPr>
      <xdr:blipFill>
        <a:blip r:embed="rId61"/>
        <a:stretch>
          <a:fillRect/>
        </a:stretch>
      </xdr:blipFill>
      <xdr:spPr>
        <a:xfrm>
          <a:off x="0" y="0"/>
          <a:ext cx="4533900" cy="3400425"/>
        </a:xfrm>
        <a:prstGeom prst="rect">
          <a:avLst/>
        </a:prstGeom>
      </xdr:spPr>
    </xdr:pic>
  </etc:cellImage>
  <etc:cellImage>
    <xdr:pic>
      <xdr:nvPicPr>
        <xdr:cNvPr id="165" name="ID_7C8F9D63D4C3468D87888236B2E1459B" descr="post_object_image_908741277"/>
        <xdr:cNvPicPr/>
      </xdr:nvPicPr>
      <xdr:blipFill>
        <a:blip r:embed="rId62"/>
        <a:stretch>
          <a:fillRect/>
        </a:stretch>
      </xdr:blipFill>
      <xdr:spPr>
        <a:xfrm>
          <a:off x="0" y="0"/>
          <a:ext cx="1657350" cy="1152525"/>
        </a:xfrm>
        <a:prstGeom prst="rect">
          <a:avLst/>
        </a:prstGeom>
      </xdr:spPr>
    </xdr:pic>
  </etc:cellImage>
  <etc:cellImage>
    <xdr:pic>
      <xdr:nvPicPr>
        <xdr:cNvPr id="99" name="ID_C3230490D30545CF903BA2CCE803297E" descr="post_object_image_895272972"/>
        <xdr:cNvPicPr/>
      </xdr:nvPicPr>
      <xdr:blipFill>
        <a:blip r:embed="rId63"/>
        <a:stretch>
          <a:fillRect/>
        </a:stretch>
      </xdr:blipFill>
      <xdr:spPr>
        <a:xfrm>
          <a:off x="0" y="0"/>
          <a:ext cx="3790950" cy="3619500"/>
        </a:xfrm>
        <a:prstGeom prst="rect">
          <a:avLst/>
        </a:prstGeom>
      </xdr:spPr>
    </xdr:pic>
  </etc:cellImage>
  <etc:cellImage>
    <xdr:pic>
      <xdr:nvPicPr>
        <xdr:cNvPr id="166" name="ID_75F2BA38CBDA495F9BCC16393E48D672" descr="post_object_image_2012846047"/>
        <xdr:cNvPicPr/>
      </xdr:nvPicPr>
      <xdr:blipFill>
        <a:blip r:embed="rId64"/>
        <a:stretch>
          <a:fillRect/>
        </a:stretch>
      </xdr:blipFill>
      <xdr:spPr>
        <a:xfrm>
          <a:off x="0" y="0"/>
          <a:ext cx="1790700" cy="1733550"/>
        </a:xfrm>
        <a:prstGeom prst="rect">
          <a:avLst/>
        </a:prstGeom>
      </xdr:spPr>
    </xdr:pic>
  </etc:cellImage>
  <etc:cellImage>
    <xdr:pic>
      <xdr:nvPicPr>
        <xdr:cNvPr id="169" name="ID_5C73E6EBB2454E58BF11848D08859B98" descr="post_object_image_2162375881"/>
        <xdr:cNvPicPr/>
      </xdr:nvPicPr>
      <xdr:blipFill>
        <a:blip r:embed="rId65"/>
        <a:stretch>
          <a:fillRect/>
        </a:stretch>
      </xdr:blipFill>
      <xdr:spPr>
        <a:xfrm>
          <a:off x="0" y="0"/>
          <a:ext cx="1152525" cy="1362075"/>
        </a:xfrm>
        <a:prstGeom prst="rect">
          <a:avLst/>
        </a:prstGeom>
      </xdr:spPr>
    </xdr:pic>
  </etc:cellImage>
  <etc:cellImage>
    <xdr:pic>
      <xdr:nvPicPr>
        <xdr:cNvPr id="8" name="ID_427D65482CF74C0F944868458879AF47" descr="post_object_image_4247274878"/>
        <xdr:cNvPicPr/>
      </xdr:nvPicPr>
      <xdr:blipFill>
        <a:blip r:embed="rId66"/>
        <a:stretch>
          <a:fillRect/>
        </a:stretch>
      </xdr:blipFill>
      <xdr:spPr>
        <a:xfrm>
          <a:off x="0" y="0"/>
          <a:ext cx="6591300" cy="5334000"/>
        </a:xfrm>
        <a:prstGeom prst="rect">
          <a:avLst/>
        </a:prstGeom>
      </xdr:spPr>
    </xdr:pic>
  </etc:cellImage>
  <etc:cellImage>
    <xdr:pic>
      <xdr:nvPicPr>
        <xdr:cNvPr id="171" name="ID_A729198D12954539B13A0A6AB7B1F4C9" descr="post_object_image_4095621310"/>
        <xdr:cNvPicPr/>
      </xdr:nvPicPr>
      <xdr:blipFill>
        <a:blip r:embed="rId67"/>
        <a:stretch>
          <a:fillRect/>
        </a:stretch>
      </xdr:blipFill>
      <xdr:spPr>
        <a:xfrm>
          <a:off x="0" y="0"/>
          <a:ext cx="1047750" cy="1343025"/>
        </a:xfrm>
        <a:prstGeom prst="rect">
          <a:avLst/>
        </a:prstGeom>
      </xdr:spPr>
    </xdr:pic>
  </etc:cellImage>
  <etc:cellImage>
    <xdr:pic>
      <xdr:nvPicPr>
        <xdr:cNvPr id="34" name="ID_5E8E843EE0084092B589A7BF82DC9D1B" descr="post_object_image_739262742"/>
        <xdr:cNvPicPr/>
      </xdr:nvPicPr>
      <xdr:blipFill>
        <a:blip r:embed="rId68"/>
        <a:stretch>
          <a:fillRect/>
        </a:stretch>
      </xdr:blipFill>
      <xdr:spPr>
        <a:xfrm>
          <a:off x="0" y="0"/>
          <a:ext cx="5219700" cy="4210050"/>
        </a:xfrm>
        <a:prstGeom prst="rect">
          <a:avLst/>
        </a:prstGeom>
      </xdr:spPr>
    </xdr:pic>
  </etc:cellImage>
  <etc:cellImage>
    <xdr:pic>
      <xdr:nvPicPr>
        <xdr:cNvPr id="173" name="ID_DAD84369EC864FA781D47C5E6C19526C" descr="post_object_image_1787573675"/>
        <xdr:cNvPicPr/>
      </xdr:nvPicPr>
      <xdr:blipFill>
        <a:blip r:embed="rId69"/>
        <a:stretch>
          <a:fillRect/>
        </a:stretch>
      </xdr:blipFill>
      <xdr:spPr>
        <a:xfrm>
          <a:off x="0" y="0"/>
          <a:ext cx="1838325" cy="1638300"/>
        </a:xfrm>
        <a:prstGeom prst="rect">
          <a:avLst/>
        </a:prstGeom>
      </xdr:spPr>
    </xdr:pic>
  </etc:cellImage>
  <etc:cellImage>
    <xdr:pic>
      <xdr:nvPicPr>
        <xdr:cNvPr id="153" name="ID_FCF52D0B2ABD48919508A70C4CCDB45D" descr="post_object_image_4210039630"/>
        <xdr:cNvPicPr/>
      </xdr:nvPicPr>
      <xdr:blipFill>
        <a:blip r:embed="rId70"/>
        <a:stretch>
          <a:fillRect/>
        </a:stretch>
      </xdr:blipFill>
      <xdr:spPr>
        <a:xfrm>
          <a:off x="0" y="0"/>
          <a:ext cx="4314825" cy="4867275"/>
        </a:xfrm>
        <a:prstGeom prst="rect">
          <a:avLst/>
        </a:prstGeom>
      </xdr:spPr>
    </xdr:pic>
  </etc:cellImage>
  <etc:cellImage>
    <xdr:pic>
      <xdr:nvPicPr>
        <xdr:cNvPr id="4" name="ID_B16844484E0541618DEE2E65A7E400BB" descr="post_object_image_1169013680"/>
        <xdr:cNvPicPr/>
      </xdr:nvPicPr>
      <xdr:blipFill>
        <a:blip r:embed="rId71"/>
        <a:stretch>
          <a:fillRect/>
        </a:stretch>
      </xdr:blipFill>
      <xdr:spPr>
        <a:xfrm>
          <a:off x="0" y="0"/>
          <a:ext cx="4638675" cy="4838700"/>
        </a:xfrm>
        <a:prstGeom prst="rect">
          <a:avLst/>
        </a:prstGeom>
      </xdr:spPr>
    </xdr:pic>
  </etc:cellImage>
  <etc:cellImage>
    <xdr:pic>
      <xdr:nvPicPr>
        <xdr:cNvPr id="150" name="ID_BB07F448788E48E1BAE2A940C2136772" descr="post_object_image_2237536746"/>
        <xdr:cNvPicPr/>
      </xdr:nvPicPr>
      <xdr:blipFill>
        <a:blip r:embed="rId72"/>
        <a:stretch>
          <a:fillRect/>
        </a:stretch>
      </xdr:blipFill>
      <xdr:spPr>
        <a:xfrm>
          <a:off x="0" y="0"/>
          <a:ext cx="3105150" cy="4324350"/>
        </a:xfrm>
        <a:prstGeom prst="rect">
          <a:avLst/>
        </a:prstGeom>
      </xdr:spPr>
    </xdr:pic>
  </etc:cellImage>
  <etc:cellImage>
    <xdr:pic>
      <xdr:nvPicPr>
        <xdr:cNvPr id="149" name="ID_5F9AE768D4EF445696D7A67E8E238D9B" descr="post_object_image_404560930"/>
        <xdr:cNvPicPr/>
      </xdr:nvPicPr>
      <xdr:blipFill>
        <a:blip r:embed="rId73"/>
        <a:stretch>
          <a:fillRect/>
        </a:stretch>
      </xdr:blipFill>
      <xdr:spPr>
        <a:xfrm>
          <a:off x="0" y="0"/>
          <a:ext cx="2419350" cy="3781425"/>
        </a:xfrm>
        <a:prstGeom prst="rect">
          <a:avLst/>
        </a:prstGeom>
      </xdr:spPr>
    </xdr:pic>
  </etc:cellImage>
  <etc:cellImage>
    <xdr:pic>
      <xdr:nvPicPr>
        <xdr:cNvPr id="137" name="ID_35DAFFB62745443C856FA347A261BAC0" descr="post_object_image_1860896322"/>
        <xdr:cNvPicPr/>
      </xdr:nvPicPr>
      <xdr:blipFill>
        <a:blip r:embed="rId74"/>
        <a:stretch>
          <a:fillRect/>
        </a:stretch>
      </xdr:blipFill>
      <xdr:spPr>
        <a:xfrm>
          <a:off x="0" y="0"/>
          <a:ext cx="3238500" cy="4429125"/>
        </a:xfrm>
        <a:prstGeom prst="rect">
          <a:avLst/>
        </a:prstGeom>
      </xdr:spPr>
    </xdr:pic>
  </etc:cellImage>
  <etc:cellImage>
    <xdr:pic>
      <xdr:nvPicPr>
        <xdr:cNvPr id="146" name="ID_B96015360ABD4AFA871FAD4B0FF2D3E4" descr="post_object_image_2006258339"/>
        <xdr:cNvPicPr/>
      </xdr:nvPicPr>
      <xdr:blipFill>
        <a:blip r:embed="rId75"/>
        <a:stretch>
          <a:fillRect/>
        </a:stretch>
      </xdr:blipFill>
      <xdr:spPr>
        <a:xfrm>
          <a:off x="0" y="0"/>
          <a:ext cx="1990725" cy="4219575"/>
        </a:xfrm>
        <a:prstGeom prst="rect">
          <a:avLst/>
        </a:prstGeom>
      </xdr:spPr>
    </xdr:pic>
  </etc:cellImage>
  <etc:cellImage>
    <xdr:pic>
      <xdr:nvPicPr>
        <xdr:cNvPr id="60" name="ID_0F0748E290864F57B6643940B379D80C" descr="post_object_image_1882777636"/>
        <xdr:cNvPicPr/>
      </xdr:nvPicPr>
      <xdr:blipFill>
        <a:blip r:embed="rId76"/>
        <a:stretch>
          <a:fillRect/>
        </a:stretch>
      </xdr:blipFill>
      <xdr:spPr>
        <a:xfrm>
          <a:off x="0" y="0"/>
          <a:ext cx="5667375" cy="3105150"/>
        </a:xfrm>
        <a:prstGeom prst="rect">
          <a:avLst/>
        </a:prstGeom>
      </xdr:spPr>
    </xdr:pic>
  </etc:cellImage>
  <etc:cellImage>
    <xdr:pic>
      <xdr:nvPicPr>
        <xdr:cNvPr id="144" name="ID_CF81CFCBDEE8493594EDFDC54B1ECA9C" descr="post_object_image_1209266976"/>
        <xdr:cNvPicPr/>
      </xdr:nvPicPr>
      <xdr:blipFill>
        <a:blip r:embed="rId77"/>
        <a:stretch>
          <a:fillRect/>
        </a:stretch>
      </xdr:blipFill>
      <xdr:spPr>
        <a:xfrm>
          <a:off x="0" y="0"/>
          <a:ext cx="4381500" cy="5181600"/>
        </a:xfrm>
        <a:prstGeom prst="rect">
          <a:avLst/>
        </a:prstGeom>
      </xdr:spPr>
    </xdr:pic>
  </etc:cellImage>
  <etc:cellImage>
    <xdr:pic>
      <xdr:nvPicPr>
        <xdr:cNvPr id="143" name="ID_1DC884D900B94A2380F3219595001099" descr="post_object_image_513023737"/>
        <xdr:cNvPicPr/>
      </xdr:nvPicPr>
      <xdr:blipFill>
        <a:blip r:embed="rId78"/>
        <a:stretch>
          <a:fillRect/>
        </a:stretch>
      </xdr:blipFill>
      <xdr:spPr>
        <a:xfrm>
          <a:off x="0" y="0"/>
          <a:ext cx="3086100" cy="4733925"/>
        </a:xfrm>
        <a:prstGeom prst="rect">
          <a:avLst/>
        </a:prstGeom>
      </xdr:spPr>
    </xdr:pic>
  </etc:cellImage>
  <etc:cellImage>
    <xdr:pic>
      <xdr:nvPicPr>
        <xdr:cNvPr id="142" name="ID_4E3CFDF4A18E4711B098C798DB1CD032" descr="post_object_image_2146046794"/>
        <xdr:cNvPicPr/>
      </xdr:nvPicPr>
      <xdr:blipFill>
        <a:blip r:embed="rId79"/>
        <a:stretch>
          <a:fillRect/>
        </a:stretch>
      </xdr:blipFill>
      <xdr:spPr>
        <a:xfrm>
          <a:off x="0" y="0"/>
          <a:ext cx="4057650" cy="3619500"/>
        </a:xfrm>
        <a:prstGeom prst="rect">
          <a:avLst/>
        </a:prstGeom>
      </xdr:spPr>
    </xdr:pic>
  </etc:cellImage>
  <etc:cellImage>
    <xdr:pic>
      <xdr:nvPicPr>
        <xdr:cNvPr id="141" name="ID_6FF18067B6054CC6A50417809FBEDB46" descr="post_object_image_3654796552"/>
        <xdr:cNvPicPr/>
      </xdr:nvPicPr>
      <xdr:blipFill>
        <a:blip r:embed="rId80"/>
        <a:stretch>
          <a:fillRect/>
        </a:stretch>
      </xdr:blipFill>
      <xdr:spPr>
        <a:xfrm>
          <a:off x="0" y="0"/>
          <a:ext cx="3448050" cy="4467225"/>
        </a:xfrm>
        <a:prstGeom prst="rect">
          <a:avLst/>
        </a:prstGeom>
      </xdr:spPr>
    </xdr:pic>
  </etc:cellImage>
  <etc:cellImage>
    <xdr:pic>
      <xdr:nvPicPr>
        <xdr:cNvPr id="138" name="ID_D64CC38095CD43BB804B20C321F374ED" descr="post_object_image_380654664"/>
        <xdr:cNvPicPr/>
      </xdr:nvPicPr>
      <xdr:blipFill>
        <a:blip r:embed="rId81"/>
        <a:stretch>
          <a:fillRect/>
        </a:stretch>
      </xdr:blipFill>
      <xdr:spPr>
        <a:xfrm>
          <a:off x="0" y="0"/>
          <a:ext cx="3514725" cy="4581525"/>
        </a:xfrm>
        <a:prstGeom prst="rect">
          <a:avLst/>
        </a:prstGeom>
      </xdr:spPr>
    </xdr:pic>
  </etc:cellImage>
  <etc:cellImage>
    <xdr:pic>
      <xdr:nvPicPr>
        <xdr:cNvPr id="134" name="ID_B7886C46666E4918AF3E61DE589A3652" descr="post_object_image_447923402"/>
        <xdr:cNvPicPr/>
      </xdr:nvPicPr>
      <xdr:blipFill>
        <a:blip r:embed="rId82"/>
        <a:stretch>
          <a:fillRect/>
        </a:stretch>
      </xdr:blipFill>
      <xdr:spPr>
        <a:xfrm>
          <a:off x="0" y="0"/>
          <a:ext cx="2628900" cy="3638550"/>
        </a:xfrm>
        <a:prstGeom prst="rect">
          <a:avLst/>
        </a:prstGeom>
      </xdr:spPr>
    </xdr:pic>
  </etc:cellImage>
  <etc:cellImage>
    <xdr:pic>
      <xdr:nvPicPr>
        <xdr:cNvPr id="133" name="ID_BDFB48C2454140569A14AAEBC3E9A1D3" descr="post_object_image_1206596314"/>
        <xdr:cNvPicPr/>
      </xdr:nvPicPr>
      <xdr:blipFill>
        <a:blip r:embed="rId83"/>
        <a:stretch>
          <a:fillRect/>
        </a:stretch>
      </xdr:blipFill>
      <xdr:spPr>
        <a:xfrm>
          <a:off x="0" y="0"/>
          <a:ext cx="4838700" cy="4543425"/>
        </a:xfrm>
        <a:prstGeom prst="rect">
          <a:avLst/>
        </a:prstGeom>
      </xdr:spPr>
    </xdr:pic>
  </etc:cellImage>
  <etc:cellImage>
    <xdr:pic>
      <xdr:nvPicPr>
        <xdr:cNvPr id="132" name="ID_E1583AFCAAFF4F53BCDD8068546D6EA4" descr="post_object_image_1191502792"/>
        <xdr:cNvPicPr/>
      </xdr:nvPicPr>
      <xdr:blipFill>
        <a:blip r:embed="rId84"/>
        <a:stretch>
          <a:fillRect/>
        </a:stretch>
      </xdr:blipFill>
      <xdr:spPr>
        <a:xfrm>
          <a:off x="0" y="0"/>
          <a:ext cx="2152650" cy="3248025"/>
        </a:xfrm>
        <a:prstGeom prst="rect">
          <a:avLst/>
        </a:prstGeom>
      </xdr:spPr>
    </xdr:pic>
  </etc:cellImage>
  <etc:cellImage>
    <xdr:pic>
      <xdr:nvPicPr>
        <xdr:cNvPr id="131" name="ID_B2CAD00B80AF467EB766AFF333379E9C" descr="post_object_image_388944686"/>
        <xdr:cNvPicPr/>
      </xdr:nvPicPr>
      <xdr:blipFill>
        <a:blip r:embed="rId85"/>
        <a:stretch>
          <a:fillRect/>
        </a:stretch>
      </xdr:blipFill>
      <xdr:spPr>
        <a:xfrm>
          <a:off x="0" y="0"/>
          <a:ext cx="4419600" cy="5010150"/>
        </a:xfrm>
        <a:prstGeom prst="rect">
          <a:avLst/>
        </a:prstGeom>
      </xdr:spPr>
    </xdr:pic>
  </etc:cellImage>
  <etc:cellImage>
    <xdr:pic>
      <xdr:nvPicPr>
        <xdr:cNvPr id="130" name="ID_D1BC5B9ACA334919A9CD5FE569BDC5E9" descr="post_object_image_3940030002"/>
        <xdr:cNvPicPr/>
      </xdr:nvPicPr>
      <xdr:blipFill>
        <a:blip r:embed="rId86"/>
        <a:stretch>
          <a:fillRect/>
        </a:stretch>
      </xdr:blipFill>
      <xdr:spPr>
        <a:xfrm>
          <a:off x="0" y="0"/>
          <a:ext cx="5191125" cy="4629150"/>
        </a:xfrm>
        <a:prstGeom prst="rect">
          <a:avLst/>
        </a:prstGeom>
      </xdr:spPr>
    </xdr:pic>
  </etc:cellImage>
  <etc:cellImage>
    <xdr:pic>
      <xdr:nvPicPr>
        <xdr:cNvPr id="128" name="ID_3A43CDF61CF24C2C9EB3B0404F33EFDD" descr="post_object_image_3711484297"/>
        <xdr:cNvPicPr/>
      </xdr:nvPicPr>
      <xdr:blipFill>
        <a:blip r:embed="rId87"/>
        <a:stretch>
          <a:fillRect/>
        </a:stretch>
      </xdr:blipFill>
      <xdr:spPr>
        <a:xfrm>
          <a:off x="0" y="0"/>
          <a:ext cx="5267325" cy="4476750"/>
        </a:xfrm>
        <a:prstGeom prst="rect">
          <a:avLst/>
        </a:prstGeom>
      </xdr:spPr>
    </xdr:pic>
  </etc:cellImage>
  <etc:cellImage>
    <xdr:pic>
      <xdr:nvPicPr>
        <xdr:cNvPr id="129" name="ID_5CBB8DA5D30B4FA6A205B049D1CB5E5D" descr="post_object_image_2511678250"/>
        <xdr:cNvPicPr/>
      </xdr:nvPicPr>
      <xdr:blipFill>
        <a:blip r:embed="rId88"/>
        <a:stretch>
          <a:fillRect/>
        </a:stretch>
      </xdr:blipFill>
      <xdr:spPr>
        <a:xfrm>
          <a:off x="0" y="0"/>
          <a:ext cx="4848225" cy="4610100"/>
        </a:xfrm>
        <a:prstGeom prst="rect">
          <a:avLst/>
        </a:prstGeom>
      </xdr:spPr>
    </xdr:pic>
  </etc:cellImage>
  <etc:cellImage>
    <xdr:pic>
      <xdr:nvPicPr>
        <xdr:cNvPr id="127" name="ID_CBD2920C1A224F3AA4493E54E6662014" descr="post_object_image_563549418"/>
        <xdr:cNvPicPr/>
      </xdr:nvPicPr>
      <xdr:blipFill>
        <a:blip r:embed="rId89"/>
        <a:stretch>
          <a:fillRect/>
        </a:stretch>
      </xdr:blipFill>
      <xdr:spPr>
        <a:xfrm>
          <a:off x="0" y="0"/>
          <a:ext cx="5000625" cy="4648200"/>
        </a:xfrm>
        <a:prstGeom prst="rect">
          <a:avLst/>
        </a:prstGeom>
      </xdr:spPr>
    </xdr:pic>
  </etc:cellImage>
  <etc:cellImage>
    <xdr:pic>
      <xdr:nvPicPr>
        <xdr:cNvPr id="122" name="ID_65135AB9FC6142B1AAE853929717CE49" descr="post_object_image_3450037023"/>
        <xdr:cNvPicPr/>
      </xdr:nvPicPr>
      <xdr:blipFill>
        <a:blip r:embed="rId90"/>
        <a:stretch>
          <a:fillRect/>
        </a:stretch>
      </xdr:blipFill>
      <xdr:spPr>
        <a:xfrm>
          <a:off x="0" y="0"/>
          <a:ext cx="3581400" cy="4514850"/>
        </a:xfrm>
        <a:prstGeom prst="rect">
          <a:avLst/>
        </a:prstGeom>
      </xdr:spPr>
    </xdr:pic>
  </etc:cellImage>
  <etc:cellImage>
    <xdr:pic>
      <xdr:nvPicPr>
        <xdr:cNvPr id="121" name="ID_F9417433E2F14F81A1D178C679504FCE" descr="post_object_image_1282047423"/>
        <xdr:cNvPicPr/>
      </xdr:nvPicPr>
      <xdr:blipFill>
        <a:blip r:embed="rId91"/>
        <a:stretch>
          <a:fillRect/>
        </a:stretch>
      </xdr:blipFill>
      <xdr:spPr>
        <a:xfrm>
          <a:off x="0" y="0"/>
          <a:ext cx="3371850" cy="4962525"/>
        </a:xfrm>
        <a:prstGeom prst="rect">
          <a:avLst/>
        </a:prstGeom>
      </xdr:spPr>
    </xdr:pic>
  </etc:cellImage>
  <etc:cellImage>
    <xdr:pic>
      <xdr:nvPicPr>
        <xdr:cNvPr id="120" name="ID_6C18D23825D940DBB2DDD909F78766F9" descr="post_object_image_2388156737"/>
        <xdr:cNvPicPr/>
      </xdr:nvPicPr>
      <xdr:blipFill>
        <a:blip r:embed="rId92"/>
        <a:stretch>
          <a:fillRect/>
        </a:stretch>
      </xdr:blipFill>
      <xdr:spPr>
        <a:xfrm>
          <a:off x="0" y="0"/>
          <a:ext cx="3314700" cy="4800600"/>
        </a:xfrm>
        <a:prstGeom prst="rect">
          <a:avLst/>
        </a:prstGeom>
      </xdr:spPr>
    </xdr:pic>
  </etc:cellImage>
  <etc:cellImage>
    <xdr:pic>
      <xdr:nvPicPr>
        <xdr:cNvPr id="41" name="ID_D885D786E0F44D89B3BCCF9B9945EEA5" descr="post_object_image_1003530055"/>
        <xdr:cNvPicPr/>
      </xdr:nvPicPr>
      <xdr:blipFill>
        <a:blip r:embed="rId93"/>
        <a:stretch>
          <a:fillRect/>
        </a:stretch>
      </xdr:blipFill>
      <xdr:spPr>
        <a:xfrm>
          <a:off x="0" y="0"/>
          <a:ext cx="5067300" cy="4514850"/>
        </a:xfrm>
        <a:prstGeom prst="rect">
          <a:avLst/>
        </a:prstGeom>
      </xdr:spPr>
    </xdr:pic>
  </etc:cellImage>
  <etc:cellImage>
    <xdr:pic>
      <xdr:nvPicPr>
        <xdr:cNvPr id="119" name="ID_6B888B39A26C44D6A3E0F7B6AC64148E" descr="post_object_image_62309355"/>
        <xdr:cNvPicPr/>
      </xdr:nvPicPr>
      <xdr:blipFill>
        <a:blip r:embed="rId94"/>
        <a:stretch>
          <a:fillRect/>
        </a:stretch>
      </xdr:blipFill>
      <xdr:spPr>
        <a:xfrm>
          <a:off x="0" y="0"/>
          <a:ext cx="5591175" cy="3543300"/>
        </a:xfrm>
        <a:prstGeom prst="rect">
          <a:avLst/>
        </a:prstGeom>
      </xdr:spPr>
    </xdr:pic>
  </etc:cellImage>
  <etc:cellImage>
    <xdr:pic>
      <xdr:nvPicPr>
        <xdr:cNvPr id="118" name="ID_60D63E7E567E4BACAC61D15D6CAD203E" descr="post_object_image_1661391629"/>
        <xdr:cNvPicPr/>
      </xdr:nvPicPr>
      <xdr:blipFill>
        <a:blip r:embed="rId94"/>
        <a:stretch>
          <a:fillRect/>
        </a:stretch>
      </xdr:blipFill>
      <xdr:spPr>
        <a:xfrm>
          <a:off x="0" y="0"/>
          <a:ext cx="5591175" cy="3543300"/>
        </a:xfrm>
        <a:prstGeom prst="rect">
          <a:avLst/>
        </a:prstGeom>
      </xdr:spPr>
    </xdr:pic>
  </etc:cellImage>
  <etc:cellImage>
    <xdr:pic>
      <xdr:nvPicPr>
        <xdr:cNvPr id="84" name="ID_0DA8E20D0FA14B60A7D516DFF4BEF8CE" descr="post_object_image_1768606281"/>
        <xdr:cNvPicPr/>
      </xdr:nvPicPr>
      <xdr:blipFill>
        <a:blip r:embed="rId95"/>
        <a:stretch>
          <a:fillRect/>
        </a:stretch>
      </xdr:blipFill>
      <xdr:spPr>
        <a:xfrm>
          <a:off x="0" y="0"/>
          <a:ext cx="5353050" cy="4524375"/>
        </a:xfrm>
        <a:prstGeom prst="rect">
          <a:avLst/>
        </a:prstGeom>
      </xdr:spPr>
    </xdr:pic>
  </etc:cellImage>
  <etc:cellImage>
    <xdr:pic>
      <xdr:nvPicPr>
        <xdr:cNvPr id="117" name="ID_8BA01506A02D4FD7BF3CC47C6DEE02EF" descr="post_object_image_1435191715"/>
        <xdr:cNvPicPr/>
      </xdr:nvPicPr>
      <xdr:blipFill>
        <a:blip r:embed="rId96"/>
        <a:stretch>
          <a:fillRect/>
        </a:stretch>
      </xdr:blipFill>
      <xdr:spPr>
        <a:xfrm>
          <a:off x="0" y="0"/>
          <a:ext cx="3543300" cy="4705350"/>
        </a:xfrm>
        <a:prstGeom prst="rect">
          <a:avLst/>
        </a:prstGeom>
      </xdr:spPr>
    </xdr:pic>
  </etc:cellImage>
  <etc:cellImage>
    <xdr:pic>
      <xdr:nvPicPr>
        <xdr:cNvPr id="116" name="ID_AC4CF68CC69D4DDBBC34725910106C4F" descr="post_object_image_3395616474"/>
        <xdr:cNvPicPr/>
      </xdr:nvPicPr>
      <xdr:blipFill>
        <a:blip r:embed="rId97"/>
        <a:stretch>
          <a:fillRect/>
        </a:stretch>
      </xdr:blipFill>
      <xdr:spPr>
        <a:xfrm>
          <a:off x="0" y="0"/>
          <a:ext cx="3943350" cy="3486150"/>
        </a:xfrm>
        <a:prstGeom prst="rect">
          <a:avLst/>
        </a:prstGeom>
      </xdr:spPr>
    </xdr:pic>
  </etc:cellImage>
  <etc:cellImage>
    <xdr:pic>
      <xdr:nvPicPr>
        <xdr:cNvPr id="289" name="ID_02EB84FE687848B190283D26667299E2" descr="core_image_url__exec_download_2404662252"/>
        <xdr:cNvPicPr/>
      </xdr:nvPicPr>
      <xdr:blipFill>
        <a:blip r:embed="rId98"/>
        <a:stretch>
          <a:fillRect/>
        </a:stretch>
      </xdr:blipFill>
      <xdr:spPr>
        <a:xfrm>
          <a:off x="0" y="0"/>
          <a:ext cx="5448300" cy="6819900"/>
        </a:xfrm>
        <a:prstGeom prst="rect">
          <a:avLst/>
        </a:prstGeom>
      </xdr:spPr>
    </xdr:pic>
  </etc:cellImage>
  <etc:cellImage>
    <xdr:pic>
      <xdr:nvPicPr>
        <xdr:cNvPr id="87" name="ID_75687B6DCBBB4A3FAA8CD745D0222F87" descr="post_object_image_635650385"/>
        <xdr:cNvPicPr/>
      </xdr:nvPicPr>
      <xdr:blipFill>
        <a:blip r:embed="rId99"/>
        <a:stretch>
          <a:fillRect/>
        </a:stretch>
      </xdr:blipFill>
      <xdr:spPr>
        <a:xfrm>
          <a:off x="0" y="0"/>
          <a:ext cx="4476750" cy="3829050"/>
        </a:xfrm>
        <a:prstGeom prst="rect">
          <a:avLst/>
        </a:prstGeom>
      </xdr:spPr>
    </xdr:pic>
  </etc:cellImage>
  <etc:cellImage>
    <xdr:pic>
      <xdr:nvPicPr>
        <xdr:cNvPr id="115" name="ID_A69657246A6A489B816CF1965165BF72" descr="post_object_image_3052365502"/>
        <xdr:cNvPicPr/>
      </xdr:nvPicPr>
      <xdr:blipFill>
        <a:blip r:embed="rId100"/>
        <a:stretch>
          <a:fillRect/>
        </a:stretch>
      </xdr:blipFill>
      <xdr:spPr>
        <a:xfrm>
          <a:off x="0" y="0"/>
          <a:ext cx="5391150" cy="4972050"/>
        </a:xfrm>
        <a:prstGeom prst="rect">
          <a:avLst/>
        </a:prstGeom>
      </xdr:spPr>
    </xdr:pic>
  </etc:cellImage>
  <etc:cellImage>
    <xdr:pic>
      <xdr:nvPicPr>
        <xdr:cNvPr id="113" name="ID_55B6A3EEBF7B4EA2BE133F00854A6C2E" descr="post_object_image_3081004853"/>
        <xdr:cNvPicPr/>
      </xdr:nvPicPr>
      <xdr:blipFill>
        <a:blip r:embed="rId101"/>
        <a:stretch>
          <a:fillRect/>
        </a:stretch>
      </xdr:blipFill>
      <xdr:spPr>
        <a:xfrm>
          <a:off x="0" y="0"/>
          <a:ext cx="4238625" cy="4791075"/>
        </a:xfrm>
        <a:prstGeom prst="rect">
          <a:avLst/>
        </a:prstGeom>
      </xdr:spPr>
    </xdr:pic>
  </etc:cellImage>
  <etc:cellImage>
    <xdr:pic>
      <xdr:nvPicPr>
        <xdr:cNvPr id="111" name="ID_01F304D4EB4143F69554D2D064DB9DA4" descr="post_object_image_1025654532"/>
        <xdr:cNvPicPr/>
      </xdr:nvPicPr>
      <xdr:blipFill>
        <a:blip r:embed="rId102"/>
        <a:stretch>
          <a:fillRect/>
        </a:stretch>
      </xdr:blipFill>
      <xdr:spPr>
        <a:xfrm>
          <a:off x="0" y="0"/>
          <a:ext cx="4476750" cy="4848225"/>
        </a:xfrm>
        <a:prstGeom prst="rect">
          <a:avLst/>
        </a:prstGeom>
      </xdr:spPr>
    </xdr:pic>
  </etc:cellImage>
  <etc:cellImage>
    <xdr:pic>
      <xdr:nvPicPr>
        <xdr:cNvPr id="110" name="ID_5ED8FFAB4A554C4EA3B731A5C3155A6C" descr="post_object_image_1271917271"/>
        <xdr:cNvPicPr/>
      </xdr:nvPicPr>
      <xdr:blipFill>
        <a:blip r:embed="rId103"/>
        <a:stretch>
          <a:fillRect/>
        </a:stretch>
      </xdr:blipFill>
      <xdr:spPr>
        <a:xfrm>
          <a:off x="0" y="0"/>
          <a:ext cx="4695825" cy="4371975"/>
        </a:xfrm>
        <a:prstGeom prst="rect">
          <a:avLst/>
        </a:prstGeom>
      </xdr:spPr>
    </xdr:pic>
  </etc:cellImage>
  <etc:cellImage>
    <xdr:pic>
      <xdr:nvPicPr>
        <xdr:cNvPr id="101" name="ID_95A9FF05D7644B4BA58C183393CF603C" descr="post_object_image_4041434192"/>
        <xdr:cNvPicPr/>
      </xdr:nvPicPr>
      <xdr:blipFill>
        <a:blip r:embed="rId104"/>
        <a:stretch>
          <a:fillRect/>
        </a:stretch>
      </xdr:blipFill>
      <xdr:spPr>
        <a:xfrm>
          <a:off x="0" y="0"/>
          <a:ext cx="2124075" cy="3514725"/>
        </a:xfrm>
        <a:prstGeom prst="rect">
          <a:avLst/>
        </a:prstGeom>
      </xdr:spPr>
    </xdr:pic>
  </etc:cellImage>
  <etc:cellImage>
    <xdr:pic>
      <xdr:nvPicPr>
        <xdr:cNvPr id="109" name="ID_9DF11ACC2CBF4DCBA5737071A757074C" descr="post_object_image_3256486430"/>
        <xdr:cNvPicPr/>
      </xdr:nvPicPr>
      <xdr:blipFill>
        <a:blip r:embed="rId105"/>
        <a:stretch>
          <a:fillRect/>
        </a:stretch>
      </xdr:blipFill>
      <xdr:spPr>
        <a:xfrm>
          <a:off x="0" y="0"/>
          <a:ext cx="4610100" cy="5114925"/>
        </a:xfrm>
        <a:prstGeom prst="rect">
          <a:avLst/>
        </a:prstGeom>
      </xdr:spPr>
    </xdr:pic>
  </etc:cellImage>
  <etc:cellImage>
    <xdr:pic>
      <xdr:nvPicPr>
        <xdr:cNvPr id="106" name="ID_D11F4C3C2A46490A8B11750CDFFEEBB3" descr="post_object_image_2287245107"/>
        <xdr:cNvPicPr/>
      </xdr:nvPicPr>
      <xdr:blipFill>
        <a:blip r:embed="rId106"/>
        <a:stretch>
          <a:fillRect/>
        </a:stretch>
      </xdr:blipFill>
      <xdr:spPr>
        <a:xfrm>
          <a:off x="0" y="0"/>
          <a:ext cx="4933950" cy="4933950"/>
        </a:xfrm>
        <a:prstGeom prst="rect">
          <a:avLst/>
        </a:prstGeom>
      </xdr:spPr>
    </xdr:pic>
  </etc:cellImage>
  <etc:cellImage>
    <xdr:pic>
      <xdr:nvPicPr>
        <xdr:cNvPr id="105" name="ID_3ADFA91CF6014A98A82C3A37C7315CC4" descr="post_object_image_3382906905"/>
        <xdr:cNvPicPr/>
      </xdr:nvPicPr>
      <xdr:blipFill>
        <a:blip r:embed="rId107"/>
        <a:stretch>
          <a:fillRect/>
        </a:stretch>
      </xdr:blipFill>
      <xdr:spPr>
        <a:xfrm>
          <a:off x="0" y="0"/>
          <a:ext cx="4295775" cy="4391025"/>
        </a:xfrm>
        <a:prstGeom prst="rect">
          <a:avLst/>
        </a:prstGeom>
      </xdr:spPr>
    </xdr:pic>
  </etc:cellImage>
  <etc:cellImage>
    <xdr:pic>
      <xdr:nvPicPr>
        <xdr:cNvPr id="96" name="ID_1D6FD8BA15F04F7085AB8098AF23C896" descr="post_object_image_2099364298"/>
        <xdr:cNvPicPr/>
      </xdr:nvPicPr>
      <xdr:blipFill>
        <a:blip r:embed="rId108"/>
        <a:stretch>
          <a:fillRect/>
        </a:stretch>
      </xdr:blipFill>
      <xdr:spPr>
        <a:xfrm>
          <a:off x="0" y="0"/>
          <a:ext cx="4400550" cy="4295775"/>
        </a:xfrm>
        <a:prstGeom prst="rect">
          <a:avLst/>
        </a:prstGeom>
      </xdr:spPr>
    </xdr:pic>
  </etc:cellImage>
  <etc:cellImage>
    <xdr:pic>
      <xdr:nvPicPr>
        <xdr:cNvPr id="104" name="ID_982BB2CAF4384E69B0BB71573CF86AFC" descr="post_object_image_3965239754"/>
        <xdr:cNvPicPr/>
      </xdr:nvPicPr>
      <xdr:blipFill>
        <a:blip r:embed="rId109"/>
        <a:stretch>
          <a:fillRect/>
        </a:stretch>
      </xdr:blipFill>
      <xdr:spPr>
        <a:xfrm>
          <a:off x="0" y="0"/>
          <a:ext cx="4629150" cy="5048250"/>
        </a:xfrm>
        <a:prstGeom prst="rect">
          <a:avLst/>
        </a:prstGeom>
      </xdr:spPr>
    </xdr:pic>
  </etc:cellImage>
  <etc:cellImage>
    <xdr:pic>
      <xdr:nvPicPr>
        <xdr:cNvPr id="103" name="ID_9B15C9280CBD45129B99E9843E1FFF17" descr="post_object_image_2732199596"/>
        <xdr:cNvPicPr/>
      </xdr:nvPicPr>
      <xdr:blipFill>
        <a:blip r:embed="rId110"/>
        <a:stretch>
          <a:fillRect/>
        </a:stretch>
      </xdr:blipFill>
      <xdr:spPr>
        <a:xfrm>
          <a:off x="0" y="0"/>
          <a:ext cx="4486275" cy="4000500"/>
        </a:xfrm>
        <a:prstGeom prst="rect">
          <a:avLst/>
        </a:prstGeom>
      </xdr:spPr>
    </xdr:pic>
  </etc:cellImage>
  <etc:cellImage>
    <xdr:pic>
      <xdr:nvPicPr>
        <xdr:cNvPr id="38" name="ID_15FC58EE985B4B219EB7619EDF155A70" descr="post_object_image_3713013591"/>
        <xdr:cNvPicPr/>
      </xdr:nvPicPr>
      <xdr:blipFill>
        <a:blip r:embed="rId111"/>
        <a:stretch>
          <a:fillRect/>
        </a:stretch>
      </xdr:blipFill>
      <xdr:spPr>
        <a:xfrm>
          <a:off x="0" y="0"/>
          <a:ext cx="5353050" cy="5372100"/>
        </a:xfrm>
        <a:prstGeom prst="rect">
          <a:avLst/>
        </a:prstGeom>
      </xdr:spPr>
    </xdr:pic>
  </etc:cellImage>
  <etc:cellImage>
    <xdr:pic>
      <xdr:nvPicPr>
        <xdr:cNvPr id="100" name="ID_069D4D0CE7424F1B927A48C0BF609C85" descr="post_object_image_501253517"/>
        <xdr:cNvPicPr/>
      </xdr:nvPicPr>
      <xdr:blipFill>
        <a:blip r:embed="rId112"/>
        <a:stretch>
          <a:fillRect/>
        </a:stretch>
      </xdr:blipFill>
      <xdr:spPr>
        <a:xfrm>
          <a:off x="0" y="0"/>
          <a:ext cx="4419600" cy="4229100"/>
        </a:xfrm>
        <a:prstGeom prst="rect">
          <a:avLst/>
        </a:prstGeom>
      </xdr:spPr>
    </xdr:pic>
  </etc:cellImage>
  <etc:cellImage>
    <xdr:pic>
      <xdr:nvPicPr>
        <xdr:cNvPr id="102" name="ID_3FA77733252446C496FB425F4E46A5F5" descr="post_object_image_3786050069"/>
        <xdr:cNvPicPr/>
      </xdr:nvPicPr>
      <xdr:blipFill>
        <a:blip r:embed="rId113"/>
        <a:stretch>
          <a:fillRect/>
        </a:stretch>
      </xdr:blipFill>
      <xdr:spPr>
        <a:xfrm>
          <a:off x="0" y="0"/>
          <a:ext cx="3619500" cy="4572000"/>
        </a:xfrm>
        <a:prstGeom prst="rect">
          <a:avLst/>
        </a:prstGeom>
      </xdr:spPr>
    </xdr:pic>
  </etc:cellImage>
  <etc:cellImage>
    <xdr:pic>
      <xdr:nvPicPr>
        <xdr:cNvPr id="98" name="ID_D2CFBC88F4704F6EAA749255804B39A0" descr="post_object_image_1299693302"/>
        <xdr:cNvPicPr/>
      </xdr:nvPicPr>
      <xdr:blipFill>
        <a:blip r:embed="rId114"/>
        <a:stretch>
          <a:fillRect/>
        </a:stretch>
      </xdr:blipFill>
      <xdr:spPr>
        <a:xfrm>
          <a:off x="0" y="0"/>
          <a:ext cx="3686175" cy="4533900"/>
        </a:xfrm>
        <a:prstGeom prst="rect">
          <a:avLst/>
        </a:prstGeom>
      </xdr:spPr>
    </xdr:pic>
  </etc:cellImage>
  <etc:cellImage>
    <xdr:pic>
      <xdr:nvPicPr>
        <xdr:cNvPr id="97" name="ID_049A016A02EC4E53B4F056014C6D3B56" descr="post_object_image_1245157071"/>
        <xdr:cNvPicPr/>
      </xdr:nvPicPr>
      <xdr:blipFill>
        <a:blip r:embed="rId115"/>
        <a:stretch>
          <a:fillRect/>
        </a:stretch>
      </xdr:blipFill>
      <xdr:spPr>
        <a:xfrm>
          <a:off x="0" y="0"/>
          <a:ext cx="2362200" cy="4181475"/>
        </a:xfrm>
        <a:prstGeom prst="rect">
          <a:avLst/>
        </a:prstGeom>
      </xdr:spPr>
    </xdr:pic>
  </etc:cellImage>
  <etc:cellImage>
    <xdr:pic>
      <xdr:nvPicPr>
        <xdr:cNvPr id="95" name="ID_DD2498C6BF4A4DE48D9B0E6786F1072B" descr="post_object_image_2375835462"/>
        <xdr:cNvPicPr/>
      </xdr:nvPicPr>
      <xdr:blipFill>
        <a:blip r:embed="rId116"/>
        <a:stretch>
          <a:fillRect/>
        </a:stretch>
      </xdr:blipFill>
      <xdr:spPr>
        <a:xfrm>
          <a:off x="0" y="0"/>
          <a:ext cx="4572000" cy="4552950"/>
        </a:xfrm>
        <a:prstGeom prst="rect">
          <a:avLst/>
        </a:prstGeom>
      </xdr:spPr>
    </xdr:pic>
  </etc:cellImage>
  <etc:cellImage>
    <xdr:pic>
      <xdr:nvPicPr>
        <xdr:cNvPr id="94" name="ID_963404C37E2941A49C800FBBCD8222D6" descr="post_object_image_3963833116"/>
        <xdr:cNvPicPr/>
      </xdr:nvPicPr>
      <xdr:blipFill>
        <a:blip r:embed="rId117"/>
        <a:stretch>
          <a:fillRect/>
        </a:stretch>
      </xdr:blipFill>
      <xdr:spPr>
        <a:xfrm>
          <a:off x="0" y="0"/>
          <a:ext cx="5181600" cy="4867275"/>
        </a:xfrm>
        <a:prstGeom prst="rect">
          <a:avLst/>
        </a:prstGeom>
      </xdr:spPr>
    </xdr:pic>
  </etc:cellImage>
  <etc:cellImage>
    <xdr:pic>
      <xdr:nvPicPr>
        <xdr:cNvPr id="93" name="ID_7D5E0A1DCD5C4153854EA52377488896" descr="post_object_image_2697570958"/>
        <xdr:cNvPicPr/>
      </xdr:nvPicPr>
      <xdr:blipFill>
        <a:blip r:embed="rId118"/>
        <a:stretch>
          <a:fillRect/>
        </a:stretch>
      </xdr:blipFill>
      <xdr:spPr>
        <a:xfrm>
          <a:off x="0" y="0"/>
          <a:ext cx="4581525" cy="4210050"/>
        </a:xfrm>
        <a:prstGeom prst="rect">
          <a:avLst/>
        </a:prstGeom>
      </xdr:spPr>
    </xdr:pic>
  </etc:cellImage>
  <etc:cellImage>
    <xdr:pic>
      <xdr:nvPicPr>
        <xdr:cNvPr id="271" name="ID_4D570570D5AB498AB6E899CC70965159"/>
        <xdr:cNvPicPr/>
      </xdr:nvPicPr>
      <xdr:blipFill>
        <a:blip r:embed="rId119"/>
        <a:stretch>
          <a:fillRect/>
        </a:stretch>
      </xdr:blipFill>
      <xdr:spPr>
        <a:xfrm>
          <a:off x="14096365" y="470687400"/>
          <a:ext cx="847725" cy="762000"/>
        </a:xfrm>
        <a:prstGeom prst="rect">
          <a:avLst/>
        </a:prstGeom>
      </xdr:spPr>
    </xdr:pic>
  </etc:cellImage>
  <etc:cellImage>
    <xdr:pic>
      <xdr:nvPicPr>
        <xdr:cNvPr id="67" name="ID_1531F6B8A04D4630A9138C55E55E26A6" descr="post_object_image_4241024546"/>
        <xdr:cNvPicPr/>
      </xdr:nvPicPr>
      <xdr:blipFill>
        <a:blip r:embed="rId120"/>
        <a:stretch>
          <a:fillRect/>
        </a:stretch>
      </xdr:blipFill>
      <xdr:spPr>
        <a:xfrm>
          <a:off x="0" y="0"/>
          <a:ext cx="5124450" cy="4162425"/>
        </a:xfrm>
        <a:prstGeom prst="rect">
          <a:avLst/>
        </a:prstGeom>
      </xdr:spPr>
    </xdr:pic>
  </etc:cellImage>
  <etc:cellImage>
    <xdr:pic>
      <xdr:nvPicPr>
        <xdr:cNvPr id="92" name="ID_08C855778F0A462FA2276DC6306203B2" descr="post_object_image_1497946691"/>
        <xdr:cNvPicPr/>
      </xdr:nvPicPr>
      <xdr:blipFill>
        <a:blip r:embed="rId121"/>
        <a:stretch>
          <a:fillRect/>
        </a:stretch>
      </xdr:blipFill>
      <xdr:spPr>
        <a:xfrm>
          <a:off x="0" y="0"/>
          <a:ext cx="4772025" cy="4638675"/>
        </a:xfrm>
        <a:prstGeom prst="rect">
          <a:avLst/>
        </a:prstGeom>
      </xdr:spPr>
    </xdr:pic>
  </etc:cellImage>
  <etc:cellImage>
    <xdr:pic>
      <xdr:nvPicPr>
        <xdr:cNvPr id="90" name="ID_0C226953FEE24928B6D837A3E9FFF8C8" descr="post_object_image_1374456579"/>
        <xdr:cNvPicPr/>
      </xdr:nvPicPr>
      <xdr:blipFill>
        <a:blip r:embed="rId122"/>
        <a:stretch>
          <a:fillRect/>
        </a:stretch>
      </xdr:blipFill>
      <xdr:spPr>
        <a:xfrm>
          <a:off x="0" y="0"/>
          <a:ext cx="4981575" cy="4143375"/>
        </a:xfrm>
        <a:prstGeom prst="rect">
          <a:avLst/>
        </a:prstGeom>
      </xdr:spPr>
    </xdr:pic>
  </etc:cellImage>
  <etc:cellImage>
    <xdr:pic>
      <xdr:nvPicPr>
        <xdr:cNvPr id="89" name="ID_AB6D138C73054C73A7A6C06844CE5850" descr="post_object_image_3465590839"/>
        <xdr:cNvPicPr/>
      </xdr:nvPicPr>
      <xdr:blipFill>
        <a:blip r:embed="rId123"/>
        <a:stretch>
          <a:fillRect/>
        </a:stretch>
      </xdr:blipFill>
      <xdr:spPr>
        <a:xfrm>
          <a:off x="0" y="0"/>
          <a:ext cx="3924300" cy="4400550"/>
        </a:xfrm>
        <a:prstGeom prst="rect">
          <a:avLst/>
        </a:prstGeom>
      </xdr:spPr>
    </xdr:pic>
  </etc:cellImage>
  <etc:cellImage>
    <xdr:pic>
      <xdr:nvPicPr>
        <xdr:cNvPr id="86" name="ID_8A1871BE82DF4BF8949D1C23131026D7" descr="post_object_image_1444871098"/>
        <xdr:cNvPicPr/>
      </xdr:nvPicPr>
      <xdr:blipFill>
        <a:blip r:embed="rId124"/>
        <a:stretch>
          <a:fillRect/>
        </a:stretch>
      </xdr:blipFill>
      <xdr:spPr>
        <a:xfrm>
          <a:off x="0" y="0"/>
          <a:ext cx="4829175" cy="2771775"/>
        </a:xfrm>
        <a:prstGeom prst="rect">
          <a:avLst/>
        </a:prstGeom>
      </xdr:spPr>
    </xdr:pic>
  </etc:cellImage>
  <etc:cellImage>
    <xdr:pic>
      <xdr:nvPicPr>
        <xdr:cNvPr id="85" name="ID_E928B12C69A04290A9374A436896AB29" descr="post_object_image_2614936290"/>
        <xdr:cNvPicPr/>
      </xdr:nvPicPr>
      <xdr:blipFill>
        <a:blip r:embed="rId125"/>
        <a:stretch>
          <a:fillRect/>
        </a:stretch>
      </xdr:blipFill>
      <xdr:spPr>
        <a:xfrm>
          <a:off x="0" y="0"/>
          <a:ext cx="4743450" cy="4514850"/>
        </a:xfrm>
        <a:prstGeom prst="rect">
          <a:avLst/>
        </a:prstGeom>
      </xdr:spPr>
    </xdr:pic>
  </etc:cellImage>
  <etc:cellImage>
    <xdr:pic>
      <xdr:nvPicPr>
        <xdr:cNvPr id="83" name="ID_81685B20FB414E789ED6B67951B8CA27" descr="post_object_image_717392803"/>
        <xdr:cNvPicPr/>
      </xdr:nvPicPr>
      <xdr:blipFill>
        <a:blip r:embed="rId126"/>
        <a:stretch>
          <a:fillRect/>
        </a:stretch>
      </xdr:blipFill>
      <xdr:spPr>
        <a:xfrm>
          <a:off x="0" y="0"/>
          <a:ext cx="2466975" cy="2638425"/>
        </a:xfrm>
        <a:prstGeom prst="rect">
          <a:avLst/>
        </a:prstGeom>
      </xdr:spPr>
    </xdr:pic>
  </etc:cellImage>
  <etc:cellImage>
    <xdr:pic>
      <xdr:nvPicPr>
        <xdr:cNvPr id="2" name="ID_09D8C51183A64819BCAC78A221A5E69B" descr="post_object_image_754810355"/>
        <xdr:cNvPicPr/>
      </xdr:nvPicPr>
      <xdr:blipFill>
        <a:blip r:embed="rId127"/>
        <a:stretch>
          <a:fillRect/>
        </a:stretch>
      </xdr:blipFill>
      <xdr:spPr>
        <a:xfrm>
          <a:off x="0" y="0"/>
          <a:ext cx="3286125" cy="1895475"/>
        </a:xfrm>
        <a:prstGeom prst="rect">
          <a:avLst/>
        </a:prstGeom>
      </xdr:spPr>
    </xdr:pic>
  </etc:cellImage>
  <etc:cellImage>
    <xdr:pic>
      <xdr:nvPicPr>
        <xdr:cNvPr id="82" name="ID_AE6E4A7A09A8497193A8FAE065136044" descr="post_object_image_2614348233"/>
        <xdr:cNvPicPr/>
      </xdr:nvPicPr>
      <xdr:blipFill>
        <a:blip r:embed="rId128"/>
        <a:stretch>
          <a:fillRect/>
        </a:stretch>
      </xdr:blipFill>
      <xdr:spPr>
        <a:xfrm>
          <a:off x="0" y="0"/>
          <a:ext cx="4962525" cy="3962400"/>
        </a:xfrm>
        <a:prstGeom prst="rect">
          <a:avLst/>
        </a:prstGeom>
      </xdr:spPr>
    </xdr:pic>
  </etc:cellImage>
  <etc:cellImage>
    <xdr:pic>
      <xdr:nvPicPr>
        <xdr:cNvPr id="80" name="ID_9CF08FC1503047DC9E3641C27B9909CE" descr="post_object_image_2376876151"/>
        <xdr:cNvPicPr/>
      </xdr:nvPicPr>
      <xdr:blipFill>
        <a:blip r:embed="rId129"/>
        <a:stretch>
          <a:fillRect/>
        </a:stretch>
      </xdr:blipFill>
      <xdr:spPr>
        <a:xfrm>
          <a:off x="0" y="0"/>
          <a:ext cx="4057650" cy="4686300"/>
        </a:xfrm>
        <a:prstGeom prst="rect">
          <a:avLst/>
        </a:prstGeom>
      </xdr:spPr>
    </xdr:pic>
  </etc:cellImage>
  <etc:cellImage>
    <xdr:pic>
      <xdr:nvPicPr>
        <xdr:cNvPr id="78" name="ID_A3E481D224B542008C07F4AC2DB078F8" descr="post_object_image_1766972558"/>
        <xdr:cNvPicPr/>
      </xdr:nvPicPr>
      <xdr:blipFill>
        <a:blip r:embed="rId130"/>
        <a:stretch>
          <a:fillRect/>
        </a:stretch>
      </xdr:blipFill>
      <xdr:spPr>
        <a:xfrm>
          <a:off x="0" y="0"/>
          <a:ext cx="4314825" cy="2057400"/>
        </a:xfrm>
        <a:prstGeom prst="rect">
          <a:avLst/>
        </a:prstGeom>
      </xdr:spPr>
    </xdr:pic>
  </etc:cellImage>
  <etc:cellImage>
    <xdr:pic>
      <xdr:nvPicPr>
        <xdr:cNvPr id="77" name="ID_7BB2275B1961405E9025B8F61FA5DBD0" descr="post_object_image_1562940315"/>
        <xdr:cNvPicPr/>
      </xdr:nvPicPr>
      <xdr:blipFill>
        <a:blip r:embed="rId131"/>
        <a:stretch>
          <a:fillRect/>
        </a:stretch>
      </xdr:blipFill>
      <xdr:spPr>
        <a:xfrm>
          <a:off x="0" y="0"/>
          <a:ext cx="4038600" cy="4114800"/>
        </a:xfrm>
        <a:prstGeom prst="rect">
          <a:avLst/>
        </a:prstGeom>
      </xdr:spPr>
    </xdr:pic>
  </etc:cellImage>
  <etc:cellImage>
    <xdr:pic>
      <xdr:nvPicPr>
        <xdr:cNvPr id="76" name="ID_D18AC1F9E67D490EBB7680B2E9C61DBF" descr="post_object_image_188138339"/>
        <xdr:cNvPicPr/>
      </xdr:nvPicPr>
      <xdr:blipFill>
        <a:blip r:embed="rId132"/>
        <a:stretch>
          <a:fillRect/>
        </a:stretch>
      </xdr:blipFill>
      <xdr:spPr>
        <a:xfrm>
          <a:off x="0" y="0"/>
          <a:ext cx="5534025" cy="5248275"/>
        </a:xfrm>
        <a:prstGeom prst="rect">
          <a:avLst/>
        </a:prstGeom>
      </xdr:spPr>
    </xdr:pic>
  </etc:cellImage>
  <etc:cellImage>
    <xdr:pic>
      <xdr:nvPicPr>
        <xdr:cNvPr id="75" name="ID_E26AB339F5BC48CFA58C0E685B3A4AA0" descr="post_object_image_1060717520"/>
        <xdr:cNvPicPr/>
      </xdr:nvPicPr>
      <xdr:blipFill>
        <a:blip r:embed="rId133"/>
        <a:stretch>
          <a:fillRect/>
        </a:stretch>
      </xdr:blipFill>
      <xdr:spPr>
        <a:xfrm>
          <a:off x="0" y="0"/>
          <a:ext cx="4648200" cy="4257675"/>
        </a:xfrm>
        <a:prstGeom prst="rect">
          <a:avLst/>
        </a:prstGeom>
      </xdr:spPr>
    </xdr:pic>
  </etc:cellImage>
  <etc:cellImage>
    <xdr:pic>
      <xdr:nvPicPr>
        <xdr:cNvPr id="74" name="ID_8B14E82C14364AE595D21E3635390F1B" descr="post_object_image_2008931405"/>
        <xdr:cNvPicPr/>
      </xdr:nvPicPr>
      <xdr:blipFill>
        <a:blip r:embed="rId134"/>
        <a:stretch>
          <a:fillRect/>
        </a:stretch>
      </xdr:blipFill>
      <xdr:spPr>
        <a:xfrm>
          <a:off x="0" y="0"/>
          <a:ext cx="4924425" cy="5162550"/>
        </a:xfrm>
        <a:prstGeom prst="rect">
          <a:avLst/>
        </a:prstGeom>
      </xdr:spPr>
    </xdr:pic>
  </etc:cellImage>
  <etc:cellImage>
    <xdr:pic>
      <xdr:nvPicPr>
        <xdr:cNvPr id="73" name="ID_CC38167009E74F0AB4F5D0C9202D2C18" descr="post_object_image_2445653482"/>
        <xdr:cNvPicPr/>
      </xdr:nvPicPr>
      <xdr:blipFill>
        <a:blip r:embed="rId135"/>
        <a:stretch>
          <a:fillRect/>
        </a:stretch>
      </xdr:blipFill>
      <xdr:spPr>
        <a:xfrm>
          <a:off x="0" y="0"/>
          <a:ext cx="4305300" cy="2790825"/>
        </a:xfrm>
        <a:prstGeom prst="rect">
          <a:avLst/>
        </a:prstGeom>
      </xdr:spPr>
    </xdr:pic>
  </etc:cellImage>
  <etc:cellImage>
    <xdr:pic>
      <xdr:nvPicPr>
        <xdr:cNvPr id="61" name="ID_99ED1A2122ED4FC2B588BA7F91BEE1F1" descr="post_object_image_1392579543"/>
        <xdr:cNvPicPr/>
      </xdr:nvPicPr>
      <xdr:blipFill>
        <a:blip r:embed="rId136"/>
        <a:stretch>
          <a:fillRect/>
        </a:stretch>
      </xdr:blipFill>
      <xdr:spPr>
        <a:xfrm>
          <a:off x="0" y="0"/>
          <a:ext cx="5514975" cy="5124450"/>
        </a:xfrm>
        <a:prstGeom prst="rect">
          <a:avLst/>
        </a:prstGeom>
      </xdr:spPr>
    </xdr:pic>
  </etc:cellImage>
  <etc:cellImage>
    <xdr:pic>
      <xdr:nvPicPr>
        <xdr:cNvPr id="72" name="ID_3279BB49724A4EDFACCBC0F230F06D2F" descr="post_object_image_3829165854"/>
        <xdr:cNvPicPr/>
      </xdr:nvPicPr>
      <xdr:blipFill>
        <a:blip r:embed="rId137"/>
        <a:stretch>
          <a:fillRect/>
        </a:stretch>
      </xdr:blipFill>
      <xdr:spPr>
        <a:xfrm>
          <a:off x="0" y="0"/>
          <a:ext cx="4533900" cy="3629025"/>
        </a:xfrm>
        <a:prstGeom prst="rect">
          <a:avLst/>
        </a:prstGeom>
      </xdr:spPr>
    </xdr:pic>
  </etc:cellImage>
  <etc:cellImage>
    <xdr:pic>
      <xdr:nvPicPr>
        <xdr:cNvPr id="71" name="ID_754854280D154D0680DB85C73B0A19E7" descr="post_object_image_3984144191"/>
        <xdr:cNvPicPr/>
      </xdr:nvPicPr>
      <xdr:blipFill>
        <a:blip r:embed="rId138"/>
        <a:stretch>
          <a:fillRect/>
        </a:stretch>
      </xdr:blipFill>
      <xdr:spPr>
        <a:xfrm>
          <a:off x="0" y="0"/>
          <a:ext cx="4143375" cy="4324350"/>
        </a:xfrm>
        <a:prstGeom prst="rect">
          <a:avLst/>
        </a:prstGeom>
      </xdr:spPr>
    </xdr:pic>
  </etc:cellImage>
  <etc:cellImage>
    <xdr:pic>
      <xdr:nvPicPr>
        <xdr:cNvPr id="29" name="ID_0C4418DF39FA498F8503EDC3122BBFB9" descr="post_object_image_970676977"/>
        <xdr:cNvPicPr/>
      </xdr:nvPicPr>
      <xdr:blipFill>
        <a:blip r:embed="rId139"/>
        <a:stretch>
          <a:fillRect/>
        </a:stretch>
      </xdr:blipFill>
      <xdr:spPr>
        <a:xfrm>
          <a:off x="0" y="0"/>
          <a:ext cx="4857750" cy="3743325"/>
        </a:xfrm>
        <a:prstGeom prst="rect">
          <a:avLst/>
        </a:prstGeom>
      </xdr:spPr>
    </xdr:pic>
  </etc:cellImage>
  <etc:cellImage>
    <xdr:pic>
      <xdr:nvPicPr>
        <xdr:cNvPr id="69" name="ID_7EB2BCF9995B4E1AB89AC0E29B6F1C04" descr="post_object_image_1854384932"/>
        <xdr:cNvPicPr/>
      </xdr:nvPicPr>
      <xdr:blipFill>
        <a:blip r:embed="rId140"/>
        <a:stretch>
          <a:fillRect/>
        </a:stretch>
      </xdr:blipFill>
      <xdr:spPr>
        <a:xfrm>
          <a:off x="0" y="0"/>
          <a:ext cx="4800600" cy="1628775"/>
        </a:xfrm>
        <a:prstGeom prst="rect">
          <a:avLst/>
        </a:prstGeom>
      </xdr:spPr>
    </xdr:pic>
  </etc:cellImage>
  <etc:cellImage>
    <xdr:pic>
      <xdr:nvPicPr>
        <xdr:cNvPr id="56" name="ID_1D3387BD4A414AB69921D2CE90F44A67" descr="post_object_image_1949279125"/>
        <xdr:cNvPicPr/>
      </xdr:nvPicPr>
      <xdr:blipFill>
        <a:blip r:embed="rId141"/>
        <a:stretch>
          <a:fillRect/>
        </a:stretch>
      </xdr:blipFill>
      <xdr:spPr>
        <a:xfrm>
          <a:off x="0" y="0"/>
          <a:ext cx="5124450" cy="4724400"/>
        </a:xfrm>
        <a:prstGeom prst="rect">
          <a:avLst/>
        </a:prstGeom>
      </xdr:spPr>
    </xdr:pic>
  </etc:cellImage>
  <etc:cellImage>
    <xdr:pic>
      <xdr:nvPicPr>
        <xdr:cNvPr id="68" name="ID_F0C2200CC4854F208B7E966C5440CAB1" descr="post_object_image_2903909876"/>
        <xdr:cNvPicPr/>
      </xdr:nvPicPr>
      <xdr:blipFill>
        <a:blip r:embed="rId120"/>
        <a:stretch>
          <a:fillRect/>
        </a:stretch>
      </xdr:blipFill>
      <xdr:spPr>
        <a:xfrm>
          <a:off x="0" y="0"/>
          <a:ext cx="5124450" cy="4162425"/>
        </a:xfrm>
        <a:prstGeom prst="rect">
          <a:avLst/>
        </a:prstGeom>
      </xdr:spPr>
    </xdr:pic>
  </etc:cellImage>
  <etc:cellImage>
    <xdr:pic>
      <xdr:nvPicPr>
        <xdr:cNvPr id="64" name="ID_6F2E8FC610E64D2BAB1E5B85F31ED79E" descr="post_object_image_122633787"/>
        <xdr:cNvPicPr/>
      </xdr:nvPicPr>
      <xdr:blipFill>
        <a:blip r:embed="rId142"/>
        <a:stretch>
          <a:fillRect/>
        </a:stretch>
      </xdr:blipFill>
      <xdr:spPr>
        <a:xfrm>
          <a:off x="0" y="0"/>
          <a:ext cx="4543425" cy="4905375"/>
        </a:xfrm>
        <a:prstGeom prst="rect">
          <a:avLst/>
        </a:prstGeom>
      </xdr:spPr>
    </xdr:pic>
  </etc:cellImage>
  <etc:cellImage>
    <xdr:pic>
      <xdr:nvPicPr>
        <xdr:cNvPr id="62" name="ID_41E2126260624B9581164862AEE2489F" descr="post_object_image_1179823108"/>
        <xdr:cNvPicPr/>
      </xdr:nvPicPr>
      <xdr:blipFill>
        <a:blip r:embed="rId143"/>
        <a:stretch>
          <a:fillRect/>
        </a:stretch>
      </xdr:blipFill>
      <xdr:spPr>
        <a:xfrm>
          <a:off x="0" y="0"/>
          <a:ext cx="4257675" cy="2419350"/>
        </a:xfrm>
        <a:prstGeom prst="rect">
          <a:avLst/>
        </a:prstGeom>
      </xdr:spPr>
    </xdr:pic>
  </etc:cellImage>
  <etc:cellImage>
    <xdr:pic>
      <xdr:nvPicPr>
        <xdr:cNvPr id="9" name="ID_4827E994E5554D6F9DBC766F78741867" descr="post_object_image_873812850"/>
        <xdr:cNvPicPr/>
      </xdr:nvPicPr>
      <xdr:blipFill>
        <a:blip r:embed="rId144"/>
        <a:stretch>
          <a:fillRect/>
        </a:stretch>
      </xdr:blipFill>
      <xdr:spPr>
        <a:xfrm>
          <a:off x="0" y="0"/>
          <a:ext cx="4657725" cy="4905375"/>
        </a:xfrm>
        <a:prstGeom prst="rect">
          <a:avLst/>
        </a:prstGeom>
      </xdr:spPr>
    </xdr:pic>
  </etc:cellImage>
  <etc:cellImage>
    <xdr:pic>
      <xdr:nvPicPr>
        <xdr:cNvPr id="59" name="ID_1D33337DC9CB4588BE4E6CEC03AE0356" descr="post_object_image_1541662992"/>
        <xdr:cNvPicPr/>
      </xdr:nvPicPr>
      <xdr:blipFill>
        <a:blip r:embed="rId145"/>
        <a:stretch>
          <a:fillRect/>
        </a:stretch>
      </xdr:blipFill>
      <xdr:spPr>
        <a:xfrm>
          <a:off x="0" y="0"/>
          <a:ext cx="5314950" cy="4686300"/>
        </a:xfrm>
        <a:prstGeom prst="rect">
          <a:avLst/>
        </a:prstGeom>
      </xdr:spPr>
    </xdr:pic>
  </etc:cellImage>
  <etc:cellImage>
    <xdr:pic>
      <xdr:nvPicPr>
        <xdr:cNvPr id="15" name="ID_092661D0AEDE49FA8931D28AD439999F" descr="post_object_image_1488129291"/>
        <xdr:cNvPicPr/>
      </xdr:nvPicPr>
      <xdr:blipFill>
        <a:blip r:embed="rId146"/>
        <a:stretch>
          <a:fillRect/>
        </a:stretch>
      </xdr:blipFill>
      <xdr:spPr>
        <a:xfrm>
          <a:off x="0" y="0"/>
          <a:ext cx="6858000" cy="5086350"/>
        </a:xfrm>
        <a:prstGeom prst="rect">
          <a:avLst/>
        </a:prstGeom>
      </xdr:spPr>
    </xdr:pic>
  </etc:cellImage>
  <etc:cellImage>
    <xdr:pic>
      <xdr:nvPicPr>
        <xdr:cNvPr id="52" name="ID_9C59DECD7705414FADB58D6D4100BB1C" descr="post_object_image_2221704531"/>
        <xdr:cNvPicPr/>
      </xdr:nvPicPr>
      <xdr:blipFill>
        <a:blip r:embed="rId147"/>
        <a:stretch>
          <a:fillRect/>
        </a:stretch>
      </xdr:blipFill>
      <xdr:spPr>
        <a:xfrm>
          <a:off x="0" y="0"/>
          <a:ext cx="5353050" cy="3476625"/>
        </a:xfrm>
        <a:prstGeom prst="rect">
          <a:avLst/>
        </a:prstGeom>
      </xdr:spPr>
    </xdr:pic>
  </etc:cellImage>
  <etc:cellImage>
    <xdr:pic>
      <xdr:nvPicPr>
        <xdr:cNvPr id="57" name="ID_C6847F4CECC34450B7EEEF2931AE7C94" descr="post_object_image_2124453583"/>
        <xdr:cNvPicPr/>
      </xdr:nvPicPr>
      <xdr:blipFill>
        <a:blip r:embed="rId148"/>
        <a:stretch>
          <a:fillRect/>
        </a:stretch>
      </xdr:blipFill>
      <xdr:spPr>
        <a:xfrm>
          <a:off x="0" y="0"/>
          <a:ext cx="5038725" cy="3924300"/>
        </a:xfrm>
        <a:prstGeom prst="rect">
          <a:avLst/>
        </a:prstGeom>
      </xdr:spPr>
    </xdr:pic>
  </etc:cellImage>
  <etc:cellImage>
    <xdr:pic>
      <xdr:nvPicPr>
        <xdr:cNvPr id="55" name="ID_69C1752380524B73B0C0BA4F6B05942C" descr="post_object_image_3976949235"/>
        <xdr:cNvPicPr/>
      </xdr:nvPicPr>
      <xdr:blipFill>
        <a:blip r:embed="rId149"/>
        <a:stretch>
          <a:fillRect/>
        </a:stretch>
      </xdr:blipFill>
      <xdr:spPr>
        <a:xfrm>
          <a:off x="0" y="0"/>
          <a:ext cx="5229225" cy="4429125"/>
        </a:xfrm>
        <a:prstGeom prst="rect">
          <a:avLst/>
        </a:prstGeom>
      </xdr:spPr>
    </xdr:pic>
  </etc:cellImage>
  <etc:cellImage>
    <xdr:pic>
      <xdr:nvPicPr>
        <xdr:cNvPr id="51" name="ID_4ED8E7F87CC74BACBC20CB9328183EEB" descr="post_object_image_3069491792"/>
        <xdr:cNvPicPr/>
      </xdr:nvPicPr>
      <xdr:blipFill>
        <a:blip r:embed="rId150"/>
        <a:stretch>
          <a:fillRect/>
        </a:stretch>
      </xdr:blipFill>
      <xdr:spPr>
        <a:xfrm>
          <a:off x="0" y="0"/>
          <a:ext cx="4267200" cy="4314825"/>
        </a:xfrm>
        <a:prstGeom prst="rect">
          <a:avLst/>
        </a:prstGeom>
      </xdr:spPr>
    </xdr:pic>
  </etc:cellImage>
  <etc:cellImage>
    <xdr:pic>
      <xdr:nvPicPr>
        <xdr:cNvPr id="49" name="ID_B3CE0E5A628D4F10832901777073D917" descr="post_object_image_779743311"/>
        <xdr:cNvPicPr/>
      </xdr:nvPicPr>
      <xdr:blipFill>
        <a:blip r:embed="rId151"/>
        <a:stretch>
          <a:fillRect/>
        </a:stretch>
      </xdr:blipFill>
      <xdr:spPr>
        <a:xfrm>
          <a:off x="0" y="0"/>
          <a:ext cx="4733925" cy="3295650"/>
        </a:xfrm>
        <a:prstGeom prst="rect">
          <a:avLst/>
        </a:prstGeom>
      </xdr:spPr>
    </xdr:pic>
  </etc:cellImage>
  <etc:cellImage>
    <xdr:pic>
      <xdr:nvPicPr>
        <xdr:cNvPr id="44" name="ID_DDB5549529504A9EA23B18E5B6292908" descr="post_object_image_766918801"/>
        <xdr:cNvPicPr/>
      </xdr:nvPicPr>
      <xdr:blipFill>
        <a:blip r:embed="rId152"/>
        <a:stretch>
          <a:fillRect/>
        </a:stretch>
      </xdr:blipFill>
      <xdr:spPr>
        <a:xfrm>
          <a:off x="0" y="0"/>
          <a:ext cx="3067050" cy="3152775"/>
        </a:xfrm>
        <a:prstGeom prst="rect">
          <a:avLst/>
        </a:prstGeom>
      </xdr:spPr>
    </xdr:pic>
  </etc:cellImage>
  <etc:cellImage>
    <xdr:pic>
      <xdr:nvPicPr>
        <xdr:cNvPr id="43" name="ID_7D84CC4550EE486092CA0D13743BBB54" descr="post_object_image_1758856008"/>
        <xdr:cNvPicPr/>
      </xdr:nvPicPr>
      <xdr:blipFill>
        <a:blip r:embed="rId153"/>
        <a:stretch>
          <a:fillRect/>
        </a:stretch>
      </xdr:blipFill>
      <xdr:spPr>
        <a:xfrm>
          <a:off x="0" y="0"/>
          <a:ext cx="5600700" cy="5172075"/>
        </a:xfrm>
        <a:prstGeom prst="rect">
          <a:avLst/>
        </a:prstGeom>
      </xdr:spPr>
    </xdr:pic>
  </etc:cellImage>
  <etc:cellImage>
    <xdr:pic>
      <xdr:nvPicPr>
        <xdr:cNvPr id="42" name="ID_2C79A44DE78B4FDE88A59EE51B2FE3B3" descr="post_object_image_4188372887"/>
        <xdr:cNvPicPr/>
      </xdr:nvPicPr>
      <xdr:blipFill>
        <a:blip r:embed="rId154"/>
        <a:stretch>
          <a:fillRect/>
        </a:stretch>
      </xdr:blipFill>
      <xdr:spPr>
        <a:xfrm>
          <a:off x="0" y="0"/>
          <a:ext cx="4295775" cy="4276725"/>
        </a:xfrm>
        <a:prstGeom prst="rect">
          <a:avLst/>
        </a:prstGeom>
      </xdr:spPr>
    </xdr:pic>
  </etc:cellImage>
  <etc:cellImage>
    <xdr:pic>
      <xdr:nvPicPr>
        <xdr:cNvPr id="40" name="ID_09BA4850E0CE47DC821735916FC9C00E" descr="post_object_image_4267950927"/>
        <xdr:cNvPicPr/>
      </xdr:nvPicPr>
      <xdr:blipFill>
        <a:blip r:embed="rId155"/>
        <a:stretch>
          <a:fillRect/>
        </a:stretch>
      </xdr:blipFill>
      <xdr:spPr>
        <a:xfrm>
          <a:off x="0" y="0"/>
          <a:ext cx="4029075" cy="4962525"/>
        </a:xfrm>
        <a:prstGeom prst="rect">
          <a:avLst/>
        </a:prstGeom>
      </xdr:spPr>
    </xdr:pic>
  </etc:cellImage>
  <etc:cellImage>
    <xdr:pic>
      <xdr:nvPicPr>
        <xdr:cNvPr id="39" name="ID_5FD3E69F4CF9432DBF8461D13A16D6A0" descr="post_object_image_1308390680"/>
        <xdr:cNvPicPr/>
      </xdr:nvPicPr>
      <xdr:blipFill>
        <a:blip r:embed="rId156"/>
        <a:stretch>
          <a:fillRect/>
        </a:stretch>
      </xdr:blipFill>
      <xdr:spPr>
        <a:xfrm>
          <a:off x="0" y="0"/>
          <a:ext cx="5572125" cy="4305300"/>
        </a:xfrm>
        <a:prstGeom prst="rect">
          <a:avLst/>
        </a:prstGeom>
      </xdr:spPr>
    </xdr:pic>
  </etc:cellImage>
  <etc:cellImage>
    <xdr:pic>
      <xdr:nvPicPr>
        <xdr:cNvPr id="37" name="ID_83DCEC80E7584F52A9CEAFD0E43EC708" descr="post_object_image_48745992"/>
        <xdr:cNvPicPr/>
      </xdr:nvPicPr>
      <xdr:blipFill>
        <a:blip r:embed="rId157"/>
        <a:stretch>
          <a:fillRect/>
        </a:stretch>
      </xdr:blipFill>
      <xdr:spPr>
        <a:xfrm>
          <a:off x="0" y="0"/>
          <a:ext cx="4448175" cy="3286125"/>
        </a:xfrm>
        <a:prstGeom prst="rect">
          <a:avLst/>
        </a:prstGeom>
      </xdr:spPr>
    </xdr:pic>
  </etc:cellImage>
  <etc:cellImage>
    <xdr:pic>
      <xdr:nvPicPr>
        <xdr:cNvPr id="36" name="ID_3C9C122FA95B4D96A402AC1DB2640C39" descr="post_object_image_2638405784"/>
        <xdr:cNvPicPr/>
      </xdr:nvPicPr>
      <xdr:blipFill>
        <a:blip r:embed="rId158"/>
        <a:stretch>
          <a:fillRect/>
        </a:stretch>
      </xdr:blipFill>
      <xdr:spPr>
        <a:xfrm>
          <a:off x="0" y="0"/>
          <a:ext cx="5305425" cy="4543425"/>
        </a:xfrm>
        <a:prstGeom prst="rect">
          <a:avLst/>
        </a:prstGeom>
      </xdr:spPr>
    </xdr:pic>
  </etc:cellImage>
  <etc:cellImage>
    <xdr:pic>
      <xdr:nvPicPr>
        <xdr:cNvPr id="33" name="ID_9F3FD9AB844D492C96E7A126B196C78C" descr="post_object_image_1545584777"/>
        <xdr:cNvPicPr/>
      </xdr:nvPicPr>
      <xdr:blipFill>
        <a:blip r:embed="rId159"/>
        <a:stretch>
          <a:fillRect/>
        </a:stretch>
      </xdr:blipFill>
      <xdr:spPr>
        <a:xfrm>
          <a:off x="0" y="0"/>
          <a:ext cx="5610225" cy="4076700"/>
        </a:xfrm>
        <a:prstGeom prst="rect">
          <a:avLst/>
        </a:prstGeom>
      </xdr:spPr>
    </xdr:pic>
  </etc:cellImage>
  <etc:cellImage>
    <xdr:pic>
      <xdr:nvPicPr>
        <xdr:cNvPr id="32" name="ID_41110EA403F4492DB50D216525B22C76" descr="post_object_image_3071627247"/>
        <xdr:cNvPicPr/>
      </xdr:nvPicPr>
      <xdr:blipFill>
        <a:blip r:embed="rId160"/>
        <a:stretch>
          <a:fillRect/>
        </a:stretch>
      </xdr:blipFill>
      <xdr:spPr>
        <a:xfrm>
          <a:off x="0" y="0"/>
          <a:ext cx="4591050" cy="3943350"/>
        </a:xfrm>
        <a:prstGeom prst="rect">
          <a:avLst/>
        </a:prstGeom>
      </xdr:spPr>
    </xdr:pic>
  </etc:cellImage>
  <etc:cellImage>
    <xdr:pic>
      <xdr:nvPicPr>
        <xdr:cNvPr id="31" name="ID_D4E3751EDA5943AEBC7C47C37059F11C" descr="post_object_image_3793213462"/>
        <xdr:cNvPicPr/>
      </xdr:nvPicPr>
      <xdr:blipFill>
        <a:blip r:embed="rId161"/>
        <a:stretch>
          <a:fillRect/>
        </a:stretch>
      </xdr:blipFill>
      <xdr:spPr>
        <a:xfrm>
          <a:off x="0" y="0"/>
          <a:ext cx="4572000" cy="4572000"/>
        </a:xfrm>
        <a:prstGeom prst="rect">
          <a:avLst/>
        </a:prstGeom>
      </xdr:spPr>
    </xdr:pic>
  </etc:cellImage>
  <etc:cellImage>
    <xdr:pic>
      <xdr:nvPicPr>
        <xdr:cNvPr id="27" name="ID_E425FCEFCDA64DDBAF1C5AE9EE98834A" descr="post_object_image_1308889140"/>
        <xdr:cNvPicPr/>
      </xdr:nvPicPr>
      <xdr:blipFill>
        <a:blip r:embed="rId162"/>
        <a:stretch>
          <a:fillRect/>
        </a:stretch>
      </xdr:blipFill>
      <xdr:spPr>
        <a:xfrm>
          <a:off x="0" y="0"/>
          <a:ext cx="5257800" cy="4991100"/>
        </a:xfrm>
        <a:prstGeom prst="rect">
          <a:avLst/>
        </a:prstGeom>
      </xdr:spPr>
    </xdr:pic>
  </etc:cellImage>
  <etc:cellImage>
    <xdr:pic>
      <xdr:nvPicPr>
        <xdr:cNvPr id="23" name="ID_9C14CC9A76D24540BDB116466414D6D3" descr="post_object_image_576691204"/>
        <xdr:cNvPicPr/>
      </xdr:nvPicPr>
      <xdr:blipFill>
        <a:blip r:embed="rId163"/>
        <a:stretch>
          <a:fillRect/>
        </a:stretch>
      </xdr:blipFill>
      <xdr:spPr>
        <a:xfrm>
          <a:off x="0" y="0"/>
          <a:ext cx="5591175" cy="5314950"/>
        </a:xfrm>
        <a:prstGeom prst="rect">
          <a:avLst/>
        </a:prstGeom>
      </xdr:spPr>
    </xdr:pic>
  </etc:cellImage>
  <etc:cellImage>
    <xdr:pic>
      <xdr:nvPicPr>
        <xdr:cNvPr id="13" name="ID_4223607F575D444AA8C8D4D70EAAC7AF" descr="post_object_image_2577239881"/>
        <xdr:cNvPicPr/>
      </xdr:nvPicPr>
      <xdr:blipFill>
        <a:blip r:embed="rId164"/>
        <a:stretch>
          <a:fillRect/>
        </a:stretch>
      </xdr:blipFill>
      <xdr:spPr>
        <a:xfrm>
          <a:off x="0" y="0"/>
          <a:ext cx="4438650" cy="4667250"/>
        </a:xfrm>
        <a:prstGeom prst="rect">
          <a:avLst/>
        </a:prstGeom>
      </xdr:spPr>
    </xdr:pic>
  </etc:cellImage>
  <etc:cellImage>
    <xdr:pic>
      <xdr:nvPicPr>
        <xdr:cNvPr id="12" name="ID_087D56D83DC442F2AD12FF2A6F851737" descr="post_object_image_3358970915"/>
        <xdr:cNvPicPr/>
      </xdr:nvPicPr>
      <xdr:blipFill>
        <a:blip r:embed="rId165"/>
        <a:stretch>
          <a:fillRect/>
        </a:stretch>
      </xdr:blipFill>
      <xdr:spPr>
        <a:xfrm>
          <a:off x="0" y="0"/>
          <a:ext cx="2628900" cy="4762500"/>
        </a:xfrm>
        <a:prstGeom prst="rect">
          <a:avLst/>
        </a:prstGeom>
      </xdr:spPr>
    </xdr:pic>
  </etc:cellImage>
  <etc:cellImage>
    <xdr:pic>
      <xdr:nvPicPr>
        <xdr:cNvPr id="6" name="ID_82BB178B33E0466CADB526AC2FDCB008" descr="post_object_image_4089733176"/>
        <xdr:cNvPicPr/>
      </xdr:nvPicPr>
      <xdr:blipFill>
        <a:blip r:embed="rId166"/>
        <a:stretch>
          <a:fillRect/>
        </a:stretch>
      </xdr:blipFill>
      <xdr:spPr>
        <a:xfrm>
          <a:off x="0" y="0"/>
          <a:ext cx="3067050" cy="4514850"/>
        </a:xfrm>
        <a:prstGeom prst="rect">
          <a:avLst/>
        </a:prstGeom>
      </xdr:spPr>
    </xdr:pic>
  </etc:cellImage>
  <etc:cellImage>
    <xdr:pic>
      <xdr:nvPicPr>
        <xdr:cNvPr id="290" name="ID_BD8DCED11B194D46A351D3024A56D660" descr="core_image_url__exec_download_4146625717"/>
        <xdr:cNvPicPr/>
      </xdr:nvPicPr>
      <xdr:blipFill>
        <a:blip r:embed="rId167"/>
        <a:stretch>
          <a:fillRect/>
        </a:stretch>
      </xdr:blipFill>
      <xdr:spPr>
        <a:xfrm>
          <a:off x="0" y="0"/>
          <a:ext cx="2095500" cy="2044700"/>
        </a:xfrm>
        <a:prstGeom prst="rect">
          <a:avLst/>
        </a:prstGeom>
      </xdr:spPr>
    </xdr:pic>
  </etc:cellImage>
  <etc:cellImage>
    <xdr:pic>
      <xdr:nvPicPr>
        <xdr:cNvPr id="286" name="ID_4003872296DD4070A58F0945D1431DC3" descr="core_image_url__exec_download_2491046379"/>
        <xdr:cNvPicPr/>
      </xdr:nvPicPr>
      <xdr:blipFill>
        <a:blip r:embed="rId168"/>
        <a:stretch>
          <a:fillRect/>
        </a:stretch>
      </xdr:blipFill>
      <xdr:spPr>
        <a:xfrm>
          <a:off x="0" y="0"/>
          <a:ext cx="5391150" cy="5305425"/>
        </a:xfrm>
        <a:prstGeom prst="rect">
          <a:avLst/>
        </a:prstGeom>
      </xdr:spPr>
    </xdr:pic>
  </etc:cellImage>
  <etc:cellImage>
    <xdr:pic>
      <xdr:nvPicPr>
        <xdr:cNvPr id="285" name="ID_E96D3771AC4E45188A22CF54406308F5" descr="core_image_url__exec_download_2364882951"/>
        <xdr:cNvPicPr/>
      </xdr:nvPicPr>
      <xdr:blipFill>
        <a:blip r:embed="rId169"/>
        <a:stretch>
          <a:fillRect/>
        </a:stretch>
      </xdr:blipFill>
      <xdr:spPr>
        <a:xfrm>
          <a:off x="0" y="0"/>
          <a:ext cx="5486400" cy="5343525"/>
        </a:xfrm>
        <a:prstGeom prst="rect">
          <a:avLst/>
        </a:prstGeom>
      </xdr:spPr>
    </xdr:pic>
  </etc:cellImage>
  <etc:cellImage>
    <xdr:pic>
      <xdr:nvPicPr>
        <xdr:cNvPr id="284" name="ID_621A1F5F00E74018A761A5A89CE0D97C" descr="core_image_url__exec_download_2493019468"/>
        <xdr:cNvPicPr/>
      </xdr:nvPicPr>
      <xdr:blipFill>
        <a:blip r:embed="rId170"/>
        <a:stretch>
          <a:fillRect/>
        </a:stretch>
      </xdr:blipFill>
      <xdr:spPr>
        <a:xfrm>
          <a:off x="0" y="0"/>
          <a:ext cx="4400550" cy="4248150"/>
        </a:xfrm>
        <a:prstGeom prst="rect">
          <a:avLst/>
        </a:prstGeom>
      </xdr:spPr>
    </xdr:pic>
  </etc:cellImage>
  <etc:cellImage>
    <xdr:pic>
      <xdr:nvPicPr>
        <xdr:cNvPr id="283" name="ID_6062791AE04C4E1E89C6987FA621EE12" descr="core_image_url__exec_download_1370394972"/>
        <xdr:cNvPicPr/>
      </xdr:nvPicPr>
      <xdr:blipFill>
        <a:blip r:embed="rId171"/>
        <a:stretch>
          <a:fillRect/>
        </a:stretch>
      </xdr:blipFill>
      <xdr:spPr>
        <a:xfrm>
          <a:off x="0" y="0"/>
          <a:ext cx="5956300" cy="814070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tc={01383FBF-F148-46CA-ACD0-67163B504094}</author>
  </authors>
  <commentList>
    <comment ref="F385" authorId="0">
      <text>
        <r>
          <rPr>
            <sz val="12"/>
            <rFont val="宋体"/>
            <charset val="134"/>
          </rPr>
          <t>员工宿舍1 办公室5</t>
        </r>
      </text>
    </comment>
    <comment ref="G385" authorId="0">
      <text>
        <r>
          <rPr>
            <sz val="12"/>
            <rFont val="宋体"/>
            <charset val="134"/>
          </rPr>
          <t>营业点8 
办公6</t>
        </r>
      </text>
    </comment>
    <comment ref="H385" authorId="0">
      <text>
        <r>
          <rPr>
            <sz val="12"/>
            <rFont val="宋体"/>
            <charset val="134"/>
          </rPr>
          <t>安全4  工程6</t>
        </r>
      </text>
    </comment>
    <comment ref="G402" authorId="0">
      <text>
        <r>
          <rPr>
            <sz val="12"/>
            <rFont val="宋体"/>
            <charset val="134"/>
          </rPr>
          <t>Yelv:
根据前台电脑位置确定</t>
        </r>
      </text>
    </comment>
  </commentList>
</comments>
</file>

<file path=xl/sharedStrings.xml><?xml version="1.0" encoding="utf-8"?>
<sst xmlns="http://schemas.openxmlformats.org/spreadsheetml/2006/main" count="1962" uniqueCount="976">
  <si>
    <t>序号</t>
  </si>
  <si>
    <t>产品名称</t>
  </si>
  <si>
    <t>单位</t>
  </si>
  <si>
    <t>规格</t>
  </si>
  <si>
    <t>建议品牌</t>
  </si>
  <si>
    <r>
      <rPr>
        <b/>
        <sz val="10"/>
        <rFont val="宋体"/>
        <charset val="134"/>
      </rPr>
      <t>使用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经营区域</t>
    </r>
  </si>
  <si>
    <t>使用区域</t>
  </si>
  <si>
    <t>图片</t>
  </si>
  <si>
    <t>备注</t>
  </si>
  <si>
    <t>人资</t>
  </si>
  <si>
    <t>财务</t>
  </si>
  <si>
    <t>运保</t>
  </si>
  <si>
    <t>前厅</t>
  </si>
  <si>
    <t>客房</t>
  </si>
  <si>
    <t>厨房</t>
  </si>
  <si>
    <t>餐饮</t>
  </si>
  <si>
    <t>康体中心</t>
  </si>
  <si>
    <t>销售部</t>
  </si>
  <si>
    <t>备仓</t>
  </si>
  <si>
    <t>小计</t>
  </si>
  <si>
    <t>雁荡山君澜度假酒店筹开物资采购清册</t>
  </si>
  <si>
    <t>床垫（1.2M)</t>
  </si>
  <si>
    <t>张</t>
  </si>
  <si>
    <t>120cm*200cm*32cm无纺布包裹独立袋装弹簧系统+独立舒适垫层，舒适层采用真空高密超柔海绵，海绵要求无碳酸钙
床垫双面使用，一面适中，一面稍硬。</t>
  </si>
  <si>
    <t>金可儿/席梦思/丝涟</t>
  </si>
  <si>
    <t>棕垫(1.2M)</t>
  </si>
  <si>
    <t>椰棕材质，尺寸：120cm*200cm*10cm</t>
  </si>
  <si>
    <t>国产优质</t>
  </si>
  <si>
    <t>床垫（1.8M)</t>
  </si>
  <si>
    <t>180cm*200cm*32cm无纺布包裹独立袋装弹簧系统+独立舒适垫层，舒适层采用真空高密超柔海绵，海绵要求无碳酸钙
床垫双面使用，一面适中，一面稍硬。</t>
  </si>
  <si>
    <t>棕垫(1.8M)</t>
  </si>
  <si>
    <t>椰棕材质，尺寸：180cm*200cm*10cm</t>
  </si>
  <si>
    <t>床垫（1.5M)</t>
  </si>
  <si>
    <t>150cm*200cm*32cm无纺布包裹独立袋装弹簧系统+独立舒适垫层，舒适层采用真空高密超柔海绵，海绵要求无碳酸钙
床垫双面使用，一面适中，一面稍硬。</t>
  </si>
  <si>
    <t>床垫丛林</t>
  </si>
  <si>
    <t>1800*2000*280cm无纺布包裹独立袋装弹簧系统+独立舒适垫层，舒适层采用真空高密超柔海绵，海绵要求无碳酸钙
床垫双面使用，一面适中，一面稍硬。</t>
  </si>
  <si>
    <t>W920*D1700*250cm无纺布包裹独立袋装弹簧系统+独立舒适垫层，舒适层采用真空高密超柔海绵，海绵要求无碳酸钙
床垫双面使用，一面适中，一面稍硬。</t>
  </si>
  <si>
    <t>兔子房</t>
  </si>
  <si>
    <t>W1800*D2000*300cm无纺布包裹独立袋装弹簧系统+独立舒适垫层，舒适层采用真空高密超柔海绵，海绵要求无碳酸钙
床垫双面使用，一面适中，一面稍硬。</t>
  </si>
  <si>
    <t>星空房</t>
  </si>
  <si>
    <t>W1800*D2000*250无纺布包裹独立袋装弹簧系统+独立舒适垫层，舒适层采用真空高密超柔海绵，海绵要求无碳酸钙
床垫双面使用，一面适中，一面稍硬。</t>
  </si>
  <si>
    <t>加床(带床垫）</t>
  </si>
  <si>
    <t>L1100*W1220*H600mm</t>
  </si>
  <si>
    <t>床围栏</t>
  </si>
  <si>
    <t>套</t>
  </si>
  <si>
    <t>1.2*2m床，1.8*2m床的规格。三面装，稳固无缝，免打孔，酒店加借用品。床拦板 PC 材质，三围</t>
  </si>
  <si>
    <t>吸尘机（配尘袋）</t>
  </si>
  <si>
    <t>台</t>
  </si>
  <si>
    <t xml:space="preserve">容量：≥15L，电压：220V功率：1400W噪音：58dB真空度：22kPa气流量：35L/S 软管长度：≥210cm 电源线长度：≥10M </t>
  </si>
  <si>
    <t>力奇、派盾、凯驰，德力士</t>
  </si>
  <si>
    <t>直立式吸尘机</t>
  </si>
  <si>
    <t xml:space="preserve">电压：220-240V功率：≥1200W    容量：≥6L  滚刷功率：300W
噪音：60dB真空度：22kPa气流量：35L/S   工作宽度：35-38cm                              电源线长度：≥10M </t>
  </si>
  <si>
    <t>吸尘/吸水机</t>
  </si>
  <si>
    <t xml:space="preserve">容量：≥70L，电压：220-240V功率：2400W噪音：80dB真空度：26kPa气流量：105L/S                                                             电源线长度：≥10M </t>
  </si>
  <si>
    <t>配件：吸水组件</t>
  </si>
  <si>
    <t>吸尘吸水机配套组件</t>
  </si>
  <si>
    <t>三个一地毯抽洗机（带配件）</t>
  </si>
  <si>
    <t xml:space="preserve">电压：220-240V   吸水电机功率：≥1100W   清水缸：≥25L   污水缸：≥36L  电源线长：≥18M 滚刷电机功率：≥150W     滚刷转速：≥1200RPM 滚刷高度：按需调节    滚刷宽度：≥400mm  功率：1350W </t>
  </si>
  <si>
    <t>偏心地毯清洗机</t>
  </si>
  <si>
    <t xml:space="preserve">电压：220-240V   功率：≥1000W转速：150RPM底盘直径：17"                                  底盘厚度：4.6mm电源线长：≥10M </t>
  </si>
  <si>
    <t>三速吹干机</t>
  </si>
  <si>
    <t>风量：110、130、160m3/min电压:220-240V功率:≥1000W
带移动轮子 (噪音：65分贝）   包装尺寸：≥560*484*610mm</t>
  </si>
  <si>
    <t>偏心晶面翻新机</t>
  </si>
  <si>
    <t>电压：220-240V功率：≥2.5HP 工作宽度：≥430MM 转速：≥175转/分钟                             电源线长：≥11.8m</t>
  </si>
  <si>
    <t>多功能偏心单擦机</t>
  </si>
  <si>
    <t>电压：220-240V功率:≥1000W  宽度：≥430mm
转速：175转/分钟  电源线长：≥11.8m</t>
  </si>
  <si>
    <t>配件：电子打泡箱</t>
  </si>
  <si>
    <t xml:space="preserve">电压：220V/50HZ    功率：≥300W    最大出泡量：60L/min   容量：≥6L                    噪音：≤50dB </t>
  </si>
  <si>
    <t>干泡洗地毯刷</t>
  </si>
  <si>
    <t>个</t>
  </si>
  <si>
    <t>洗地刷适配偏心地毯清洗机</t>
  </si>
  <si>
    <t>水箱</t>
  </si>
  <si>
    <t>水箱偏心适配地毯清洗机</t>
  </si>
  <si>
    <t>针座</t>
  </si>
  <si>
    <t>翻新盘(铝)适配偏心晶面翻新机17寸</t>
  </si>
  <si>
    <t>翻新碟</t>
  </si>
  <si>
    <t>50# 、100#、200#、400#、800#、1500#、3000#</t>
  </si>
  <si>
    <t>手推式多功能洗地机</t>
  </si>
  <si>
    <t xml:space="preserve">清洁效率 m²平方米/H小时 2100工作电压 24V，清水箱容量 ≥L升 ，污水箱容量 ≥L升 清洁宽度 Mm毫米≥ 510，盘刷电机 W瓦 550，吸水电机 W瓦 450，总功率 W瓦 1000-1100，吸水扒宽度 Mm毫米≥ 820，电池组 V伏/AH安士， 2*12V120AH充电时间 H小时 6~8工作时间 H小时 </t>
  </si>
  <si>
    <t>手提式抛光机</t>
  </si>
  <si>
    <t>电源：单相交流220V50Hz
额定输入功率：1200W
额定电流：5.8A
转速：1000~3000转/分</t>
  </si>
  <si>
    <t>高压水枪</t>
  </si>
  <si>
    <t xml:space="preserve">压力：180-190BAR，2800PSI  流量：≥18L/min 4.5GPM  转速：≥3400r/min               传动方式：曲轴  配套动力：8Hp   起动系统：电瓶/汽油/电子起动  高压水枪：金属枪   高压管：8mm*10m   喷头：5pcs(0°15°25°40°)     架子:卧式手推 </t>
  </si>
  <si>
    <t>服务车配件--安全保护罩</t>
  </si>
  <si>
    <t>安全保护罩，适用于房口车</t>
  </si>
  <si>
    <t>Vicando/Rubbermaid乐柏美 /Teramoto</t>
  </si>
  <si>
    <t>客房服务车</t>
  </si>
  <si>
    <t>辆</t>
  </si>
  <si>
    <t>，铸模成型结构，坚固耐用，光滑表面易于清洗,不留痕脚轮, 四个角有防撞装置,对插结构,尺寸范围：1520mm-1560mm*550mm-580mm*1230mm-1270mm 含标准袋</t>
  </si>
  <si>
    <t>服务车配件--车底搁板组件分格栏</t>
  </si>
  <si>
    <t>铸模成型结构，坚固耐用，光滑表面易于清洗尺寸范围：490mm-500mm x 300mm-310mm x 600 mm-605mm</t>
  </si>
  <si>
    <t>服务车配件--九格袋</t>
  </si>
  <si>
    <t>PVC防水材质尺寸范围：710mm-715mm x 500mm-505mm x 38mm-40mm 9格分类袋</t>
  </si>
  <si>
    <t>服务车配件--运送口袋</t>
  </si>
  <si>
    <t xml:space="preserve">PVC防水材质尺寸范围：830mm-850mm x 260mm-270mm x 420mm-430mm </t>
  </si>
  <si>
    <t>立式冰柜-小</t>
  </si>
  <si>
    <t>405L,165w,尺寸：600*700*1915mm</t>
  </si>
  <si>
    <t>海尔/美的/澳柯玛</t>
  </si>
  <si>
    <t>立式冰柜-大</t>
  </si>
  <si>
    <t>728L，180w.1200*565*2020mm</t>
  </si>
  <si>
    <t>三层手推车（客房用，静音）</t>
  </si>
  <si>
    <t>工程塑料可拆式，铝合金立柱，静音轮，带2个刹车尺寸范围：L829-830*441-450*943-960mm</t>
  </si>
  <si>
    <t>通地垫</t>
  </si>
  <si>
    <t>m²</t>
  </si>
  <si>
    <t>材质：合成纤维+特种硬丝
绒面结构：高强度扭曲并热压成形的合成纤维大面积植绒
纤维结构：圈绒
重量：3.8千克/平方米
覆底：弹性底
门幅及厚度：120或180*1800*0.8cm 室内空气质量检测：符合GB18401-2010，不含甲醛及可分解致癌芳香胺材料,实际尺寸待测量，按实际交货尺寸结算，合计约400m²</t>
  </si>
  <si>
    <t>丽施美/派勒/3M</t>
  </si>
  <si>
    <t>根据出入口来设置，需要尽早一点完成</t>
  </si>
  <si>
    <t>耐寒刮沙吸水模块垫</t>
  </si>
  <si>
    <t>模块垫，防滑防水，合计约150m²</t>
  </si>
  <si>
    <t>2*1.8米预估</t>
  </si>
  <si>
    <t>客房内小型消毒柜</t>
  </si>
  <si>
    <t>18L-22L，400*348*318，ABS塑料，紫外线+热风循环消毒，无菌储存</t>
  </si>
  <si>
    <t>康庭/康宝/亿高</t>
  </si>
  <si>
    <t>脏布草车</t>
  </si>
  <si>
    <t>玻璃钢，防撞胶条L1000-1200×W800，米黄色</t>
  </si>
  <si>
    <t>分格式X形折叠推车</t>
  </si>
  <si>
    <t>分类布草车,895x660x860 mm</t>
  </si>
  <si>
    <t>布草车（洗衣房）</t>
  </si>
  <si>
    <t>尺寸：857*1100*690mm，C-40U黑色</t>
  </si>
  <si>
    <t>咖啡机</t>
  </si>
  <si>
    <t>功率：1600W电压220-240V水箱1.0-1.5L 胶囊咖啡机套装</t>
  </si>
  <si>
    <r>
      <rPr>
        <sz val="10"/>
        <color rgb="FF000000"/>
        <rFont val="宋体"/>
        <charset val="134"/>
      </rPr>
      <t>JURA/Solis索利斯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/Lily意利/雀巢</t>
    </r>
  </si>
  <si>
    <t>包缝机</t>
  </si>
  <si>
    <t>自动剪线，自动停针自动抬压脚，智能语音</t>
  </si>
  <si>
    <t>兄弟/本特兄弟/重机</t>
  </si>
  <si>
    <t>制服房</t>
  </si>
  <si>
    <t>电动缝纫机</t>
  </si>
  <si>
    <t>75W多功能锁边，自动穿线</t>
  </si>
  <si>
    <t>折叠台大</t>
  </si>
  <si>
    <t>304不锈钢材质，尺寸：长2米*高0.8米*宽0.8米</t>
  </si>
  <si>
    <t>优曼/新桥/南方</t>
  </si>
  <si>
    <t>折叠台小</t>
  </si>
  <si>
    <t>304#不锈钢材质尺寸：长1.6米*高0.8米*宽0.8米</t>
  </si>
  <si>
    <t>叠床单车</t>
  </si>
  <si>
    <t>304#不锈钢材质尺寸：L2600×W750×H800mm</t>
  </si>
  <si>
    <t>草坪修剪机</t>
  </si>
  <si>
    <t>21寸手推式电启一键秒开2800R/MIN</t>
  </si>
  <si>
    <t>手提式吹风机</t>
  </si>
  <si>
    <t>锂电无刷20V，1100W</t>
  </si>
  <si>
    <t>油锯</t>
  </si>
  <si>
    <t>125KW排量规格225cc空载转速35000R/min</t>
  </si>
  <si>
    <t>公区香氛机</t>
  </si>
  <si>
    <t>跟香氛供应商联系布置</t>
  </si>
  <si>
    <t>驾驶式扫地车</t>
  </si>
  <si>
    <t>清洁宽度mm:≥660  工作效率m2/h:≥4500    工作电压V:24 充电电压V：220 充电电流A：20  蓄电池电压V：≥12*2  蓄电池容量AH：≥150  充电时间H:8~10   总功率W:≥1800  续航时间H：≥4                                        驱动功率W:≥550  前进速度KM/H:≥5.6  后退速度KM/H:≥2.7  爬坡能力%：15-20                          升降方式：手动 水扒升降方式：电动</t>
  </si>
  <si>
    <t>PA工作推车</t>
  </si>
  <si>
    <t>模成型结构，坚固耐用，光滑表面易于清洗，不留痕脚轮， 四个角有防撞装置，含黄色袋，尺寸范围：≥1240*550*1000mm</t>
  </si>
  <si>
    <t>客房电话机 （无绳）</t>
  </si>
  <si>
    <t>1.倾斜机身外观设计，庄重大器；
2.采用进口的音响级芯片，通话效果好；
3.10/5 组快捷键，一键呼出；
4.话机外壳采用ABS 优质防火材料，不易褪色；
5.快捷键 EEPROM 电可擦写技术，断电信息不丢失；
6.一键式提取留言灯，与各大交换机品牌匹配兼容；
7.免提、闪断、静音、重拨、保持等功能；
8.30 分钟后重拨号码自动消失，保护客人隐私；
9.设计、定制酒店面板。</t>
  </si>
  <si>
    <r>
      <rPr>
        <sz val="11"/>
        <color rgb="FF000000"/>
        <rFont val="Arial"/>
        <charset val="0"/>
      </rPr>
      <t>AEI/</t>
    </r>
    <r>
      <rPr>
        <sz val="11"/>
        <color rgb="FF000000"/>
        <rFont val="宋体"/>
        <charset val="0"/>
      </rPr>
      <t>美爵信达</t>
    </r>
    <r>
      <rPr>
        <sz val="11"/>
        <color rgb="FF000000"/>
        <rFont val="Arial"/>
        <charset val="0"/>
      </rPr>
      <t>/</t>
    </r>
    <r>
      <rPr>
        <sz val="11"/>
        <color rgb="FF000000"/>
        <rFont val="宋体"/>
        <charset val="0"/>
      </rPr>
      <t>阿尔卡特</t>
    </r>
  </si>
  <si>
    <t>走道电话机</t>
  </si>
  <si>
    <t>部</t>
  </si>
  <si>
    <t>1.大堂、过道、电梯、康体娱乐、公共区域等专用话机；
2.提起手柄即可接通酒店客服专线，为客人提供所需服务。</t>
  </si>
  <si>
    <t>电话机面板纸</t>
  </si>
  <si>
    <t>设计</t>
  </si>
  <si>
    <t>蓝牙音响</t>
  </si>
  <si>
    <t>型号：TIME/M3BT/wave CD
    外壳材质：木，接收距离：10m及以下，连接方式：3.5MM音频插口 蓝牙连接音箱，调节方式：旋钮，重量：1658g，尺寸：212x133x114mm，时钟显示</t>
  </si>
  <si>
    <t>日内瓦/流金岁月/BOSE博士</t>
  </si>
  <si>
    <t>小冰箱</t>
  </si>
  <si>
    <t>（尺寸：范围400-420*430-440*500-540mm）制冷方式：吸收式全静音，透明玻璃门
容量：40L
温度：0-10度
机芯: 最新耐高温机芯控温技术 ，32度高温环境性能稳定    
认证体系：符合国家CCC认证、ISO9001质量体系和ISO14001环境体系认证及相关资质认证；
   电子狗机芯安全专利：独有电子狗防制冷剂泄漏专利，将机芯安全和寿命控制在最高标准
产品特点：
①0噪音、0震动、0氟利昂，绿色低碳
②匀温节能技术，比普通产品节能30%以上
③自动化霜
④电子温控器，LED灯一体式设计，PLD模糊温控技术，精确控温“0档”断电功能；操作便捷
⑤最新耐高温机芯控温技术 ，32℃高环境温度下稳定制冷
⑥独有复古圆角门设计、色彩定制融合酒店方案，左右开门可调
⑦机芯安全防护格栅设计
⑧加厚、磨边、拉丝制冷片，制冷迅速、</t>
  </si>
  <si>
    <t>环威/德尔酷/多美达</t>
  </si>
  <si>
    <t>保险柜</t>
  </si>
  <si>
    <t>尺寸：200X420X370mm
    1.材质：保险箱箱体均采用宝钢优质冷轧钢板，耐酸，防腐，坚固防撬;
    2.采用最先进的电子密码锁系统，可编程CPU，采用先进的贴片技术，防止线路板人工焊接的不稳定性；3.高环保性能的塑粉，产品防刮粉末涂层表面处理，产品均符合国际环保组织的要求；
    4.隐藏式应急钥匙孔位，和面板一体化，美观，安全；5.三级管理系统，密码，机械装置，CEU电子解码器三重设置，极大的方便酒店管理；
    6.材质：面板5mm冷轧钢板，箱体2mm冷轧钢板,颜色：黑色；</t>
  </si>
  <si>
    <t>亚大/赤星/麦迪尔</t>
  </si>
  <si>
    <t>手持电熨斗</t>
  </si>
  <si>
    <t>• 产品型号：HY-YM1208S/HI-048/I-900
    • 额定功率：220V-50Hz
    • 额定功率：1000W
外形尺寸：171x89x211mm(含水箱）
    • 水箱容量：100ml</t>
  </si>
  <si>
    <r>
      <rPr>
        <sz val="11"/>
        <color rgb="FF000000"/>
        <rFont val="宋体"/>
        <charset val="0"/>
      </rPr>
      <t xml:space="preserve">
</t>
    </r>
    <r>
      <rPr>
        <sz val="11"/>
        <color rgb="FF000000"/>
        <rFont val="宋体"/>
        <charset val="0"/>
      </rPr>
      <t>美爵信达</t>
    </r>
    <r>
      <rPr>
        <sz val="11"/>
        <color rgb="FF000000"/>
        <rFont val="Arial"/>
        <charset val="0"/>
      </rPr>
      <t>/</t>
    </r>
    <r>
      <rPr>
        <sz val="11"/>
        <color rgb="FF000000"/>
        <rFont val="宋体"/>
        <charset val="0"/>
      </rPr>
      <t>大宇</t>
    </r>
    <r>
      <rPr>
        <sz val="11"/>
        <color rgb="FF000000"/>
        <rFont val="Arial"/>
        <charset val="0"/>
      </rPr>
      <t>/</t>
    </r>
    <r>
      <rPr>
        <sz val="11"/>
        <color rgb="FF000000"/>
        <rFont val="宋体"/>
        <charset val="0"/>
      </rPr>
      <t>莱克</t>
    </r>
  </si>
  <si>
    <t>挂烫一体机</t>
  </si>
  <si>
    <t>开关调节功能，无需弯腰即可控制机器
    2.衣架可360°旋转
    3.分离式软管组价，易于收纳
    4.支撑杆高度可调，满足不同需求
    5.排水方便，减少水垢，延长寿命
    6.蒸汽杀菌，减少清洗及干洗次数
    7.去除烟味，食品和身体异味，减少清洗次数
    8.特色功能：高温除菌，超大蒸汽，增压蒸汽，快速蒸汽，自动断电
9.功率：1501-1799W
10.熨烫方式：支持挂烫</t>
  </si>
  <si>
    <t>飞利浦/美的/西门子</t>
  </si>
  <si>
    <t>浴巾毛巾托盘</t>
  </si>
  <si>
    <t>定制尺寸390*260*30mm，优质环保型皮革;ABS内胚、金刚面；</t>
  </si>
  <si>
    <t>定制</t>
  </si>
  <si>
    <t xml:space="preserve">电热水壶 </t>
  </si>
  <si>
    <t>1000W,0.8L样式待选</t>
  </si>
  <si>
    <r>
      <rPr>
        <sz val="11"/>
        <color rgb="FF000000"/>
        <rFont val="宋体"/>
        <charset val="0"/>
      </rPr>
      <t xml:space="preserve">
</t>
    </r>
    <r>
      <rPr>
        <sz val="11"/>
        <color rgb="FF000000"/>
        <rFont val="宋体"/>
        <charset val="0"/>
      </rPr>
      <t>美爵信达/汀家</t>
    </r>
    <r>
      <rPr>
        <sz val="11"/>
        <color rgb="FF000000"/>
        <rFont val="Arial"/>
        <charset val="0"/>
      </rPr>
      <t>/</t>
    </r>
    <r>
      <rPr>
        <sz val="11"/>
        <color rgb="FF000000"/>
        <rFont val="宋体"/>
        <charset val="0"/>
      </rPr>
      <t>小提</t>
    </r>
  </si>
  <si>
    <t>浴室体重秤带数字显示</t>
  </si>
  <si>
    <t>方形，尺寸：H16/275/275mm，公斤/磅自由选择，LCD液晶显示，表面覆防滑水泥纹岩板，下层5mm钢化玻璃， 最大称重：180公斤/396磅，采用1粒锂电池，黑色。</t>
  </si>
  <si>
    <r>
      <rPr>
        <sz val="11"/>
        <color rgb="FF000000"/>
        <rFont val="宋体"/>
        <charset val="0"/>
      </rPr>
      <t xml:space="preserve">
</t>
    </r>
    <r>
      <rPr>
        <sz val="11"/>
        <color rgb="FF000000"/>
        <rFont val="宋体"/>
        <charset val="0"/>
      </rPr>
      <t>美爵信达</t>
    </r>
    <r>
      <rPr>
        <sz val="11"/>
        <color rgb="FF000000"/>
        <rFont val="Arial"/>
        <charset val="0"/>
      </rPr>
      <t>/</t>
    </r>
    <r>
      <rPr>
        <sz val="11"/>
        <color rgb="FF000000"/>
        <rFont val="宋体"/>
        <charset val="0"/>
      </rPr>
      <t>凯伦诗</t>
    </r>
    <r>
      <rPr>
        <sz val="11"/>
        <color rgb="FF000000"/>
        <rFont val="Arial"/>
        <charset val="0"/>
      </rPr>
      <t>/</t>
    </r>
    <r>
      <rPr>
        <sz val="11"/>
        <color rgb="FF000000"/>
        <rFont val="宋体"/>
        <charset val="0"/>
      </rPr>
      <t>百利达</t>
    </r>
  </si>
  <si>
    <t>客房文件夹</t>
  </si>
  <si>
    <t>本</t>
  </si>
  <si>
    <t>定制尺寸：250*330*43mm，优质环保型材质</t>
  </si>
  <si>
    <t>浴盐盒</t>
  </si>
  <si>
    <t>选样尺寸：93*80*100mm材质：采用新型环保合成树脂板材质，防潮阻燃，高级环保喷漆，定制玫瑰金 金属3D贴面纹理，底部3M防滑脚垫。五金配件采用304镍食品级不锈钢，镜面抛光工艺处理，电镀拉丝玫瑰金，表面做防指纹处理，边角平整圆滑工艺 。                                                                                                                        风格：定制专属绿矾色，定制玫瑰金金属书签叶贴面纹理，低调奢华，
工艺：主体为专属定制绿矾色，顶部整个盖面为定制书签叶金属贴面纹理盖面，电镀古铜金盒盖抓手，采用新型环保合成树脂板材质，防潮阻燃，稳固耐用抗老化，高级环保喷漆。</t>
  </si>
  <si>
    <t>皂碟</t>
  </si>
  <si>
    <t>定制尺寸φ90*20mm，环保型材质喷漆;金色描边</t>
  </si>
  <si>
    <t>冰桶</t>
  </si>
  <si>
    <t>只</t>
  </si>
  <si>
    <t>定制尺寸：φ140*150mm，优质环保型材质</t>
  </si>
  <si>
    <t>应急手电筒</t>
  </si>
  <si>
    <t>3W强光灯雅格YG-3545 LED充电手提灯强光探照巡逻夜灯</t>
  </si>
  <si>
    <t xml:space="preserve">
松下/美爵信达/飞利浦</t>
  </si>
  <si>
    <t>双格垃圾桶</t>
  </si>
  <si>
    <t>定制尺寸φ205*295mm，优质环保型材质；内外塑料垃圾桶</t>
  </si>
  <si>
    <t>卫生间垃圾桶</t>
  </si>
  <si>
    <t>迷你吧托盘</t>
  </si>
  <si>
    <t>材质： 配搭专属定制色绿矾色植鞣皮环保PU，加金属。
风格：定制专属绿矾色植鞣皮，低调奢华，采用现代技术体现传统工艺。
工艺：内MDF高密度板底胚坚固稳定，外优质皮革，金属提手，丝印图案在金属上，表面压印LOGO，五金配件采用304镍食品级不锈钢，镜面抛光工艺处理，电镀拉丝玫瑰金，表面做防指纹处理，边角平整圆滑，质感出众，匠心工艺。（尺寸：350x220x35 mm）
需提供深化方案</t>
  </si>
  <si>
    <t>耗品盒</t>
  </si>
  <si>
    <t>定制尺寸250*220*85mm，环保型材质喷漆;金属拉手;金色腰线</t>
  </si>
  <si>
    <t xml:space="preserve">电吹风 </t>
  </si>
  <si>
    <t>全新风嘴,搭载两种模式利用康达效应,顺发并隐藏飞翘功率:1600W，线长:≥1.8米，吹风机重量:≥560克，V9数码马达，调节风温不低于1秒/次，颜色:玫红、黑镍色、铜镍色、藏青，110000转/分钟，46米/秒强劲风力，3倍气流倍增，4分钟快速干发。3档精确风速设置，4档温度设置，内置滤网，一键冷风，
顺发、防飞翘，科技二合-。4倍柔和强风呵护头皮。防飞翔顺发风嘴可旋转180度帮助保护头发自然强韧。帮助保护头发自然水分平衡。</t>
  </si>
  <si>
    <r>
      <rPr>
        <sz val="11"/>
        <color rgb="FF000000"/>
        <rFont val="宋体"/>
        <charset val="0"/>
      </rPr>
      <t xml:space="preserve">
</t>
    </r>
    <r>
      <rPr>
        <sz val="11"/>
        <color rgb="FF000000"/>
        <rFont val="宋体"/>
        <charset val="0"/>
      </rPr>
      <t>莱芬</t>
    </r>
    <r>
      <rPr>
        <sz val="11"/>
        <color rgb="FF000000"/>
        <rFont val="Arial"/>
        <charset val="0"/>
      </rPr>
      <t>/</t>
    </r>
    <r>
      <rPr>
        <sz val="11"/>
        <color rgb="FF000000"/>
        <rFont val="宋体"/>
        <charset val="0"/>
      </rPr>
      <t>戴森/美爵信达</t>
    </r>
  </si>
  <si>
    <t>电吹风架子</t>
  </si>
  <si>
    <t>配套吹风机（直立式）</t>
  </si>
  <si>
    <t>纸巾盒</t>
  </si>
  <si>
    <t>定制选样，尺寸：150*125*75mm环保材质喷漆;金色描边；</t>
  </si>
  <si>
    <t>长方形纸巾盒</t>
  </si>
  <si>
    <t>定制选样，尺寸：230*145mm，优质环保型材质</t>
  </si>
  <si>
    <t>人字梯</t>
  </si>
  <si>
    <t>380*720*1010mm，铝合金材质，红色</t>
  </si>
  <si>
    <t>托盘（方形木质）</t>
  </si>
  <si>
    <t xml:space="preserve">胡桃木色，实木提篮一层带亚克力盖尺寸：长250*高425mm
</t>
  </si>
  <si>
    <t>外围垃圾筒</t>
  </si>
  <si>
    <t>尺寸：L600×W300×H750mm，电镀黑色不锈钢大理石分类垃圾桶</t>
  </si>
  <si>
    <t>室内垃圾筒</t>
  </si>
  <si>
    <t>立体古铜拉丝不锈钢烟灰桶，尺寸：L280×W280×H780mm，分类垃圾桶</t>
  </si>
  <si>
    <t>立式烟柱</t>
  </si>
  <si>
    <t>采用镀锌板材质，防腐防锈，抵挡紫外线，专为 户外设计优美流畅的外型，配以人性化的双面投物口设计 配有安全锁，易于操作产品配备安装配件容量：12.5升+/- 3750 烟头</t>
  </si>
  <si>
    <t>婴儿床</t>
  </si>
  <si>
    <t>巴布豆（BOBDOG）婴儿床实木宝宝床拼接大床多功能游戏床带滚轮森呼吸601款婴儿床（不带画板）+4cm椰棕床垫（长1200mm，宽600mm,高610mm)</t>
  </si>
  <si>
    <t>优曼/CAMBRO/好孩子</t>
  </si>
  <si>
    <t>手机充电器</t>
  </si>
  <si>
    <t>多功能，三头</t>
  </si>
  <si>
    <t>品胜/华为/倍思</t>
  </si>
  <si>
    <t>枝剪</t>
  </si>
  <si>
    <t>1.8米伸缩，篱笆剪</t>
  </si>
  <si>
    <t>手据</t>
  </si>
  <si>
    <t>把</t>
  </si>
  <si>
    <t>德国精钢锯子可锯20cm以内，锯齿长270cm</t>
  </si>
  <si>
    <t>刮水器</t>
  </si>
  <si>
    <t>地板刮水器加宽刮头90cm</t>
  </si>
  <si>
    <t>20米插座电源连线</t>
  </si>
  <si>
    <t>804DL。16A，黑20米2.2.5平方线</t>
  </si>
  <si>
    <t>30米插座电源线</t>
  </si>
  <si>
    <t>根</t>
  </si>
  <si>
    <t>804DL。16A，黑30米2.2.5平方线</t>
  </si>
  <si>
    <t>50米插座电源线</t>
  </si>
  <si>
    <t>804DL。16A，黑50米2.2.5平方线</t>
  </si>
  <si>
    <t>玻璃刮夹35cm</t>
  </si>
  <si>
    <t>201不锈钢材质镜面，砂钢色</t>
  </si>
  <si>
    <t>玻璃刮连胶条35cm</t>
  </si>
  <si>
    <t>配套胶条</t>
  </si>
  <si>
    <t>长杆玻璃刮</t>
  </si>
  <si>
    <t>伸缩杆套装，4.5米，加粗</t>
  </si>
  <si>
    <t>固定架（墙上固定挂工具）</t>
  </si>
  <si>
    <t>黄色/86.4cm*8.3cm*10.8cm</t>
  </si>
  <si>
    <t>三节伸缩杆3*1.25M</t>
  </si>
  <si>
    <t>单杆1.25米，</t>
  </si>
  <si>
    <t>三节伸缩杆3*2M</t>
  </si>
  <si>
    <t>单杆2米</t>
  </si>
  <si>
    <t>玻璃窗刮单杆</t>
  </si>
  <si>
    <t>1.2米，不可伸缩</t>
  </si>
  <si>
    <t>尘推头</t>
  </si>
  <si>
    <t>优质的通用除尘产品；  经过洗涤和缩水处理； 可洗涤，延长产品寿命； 封套式背衬；全部缝制而成尺寸范围90-91.4cm×12-12.7cm</t>
  </si>
  <si>
    <t>尘推架连杆</t>
  </si>
  <si>
    <t>尘推架框,尺寸范围：90-91.4cm×12-12.7cm搭锁式尘推手柄,尺寸范围：150-152.4cm 表面经粉末涂层处理的尘推框架，耐腐蚀，经久耐用； 手柄前端有弹性夹，容易安装在尘推框架上； 3. 手柄带有锁块装置，可以锁定手柄，也可以 使手柄360°旋转； 硬木质手柄，易于清洗消毒。表面经粉末涂层处理的尘推框架，耐腐蚀，    经久耐用；  手柄前端有弹性夹，容易安装在尘推框架上；  手柄带有锁块装置，可以锁定手柄，也可以  使手柄360°旋转硬木质手柄，易于清洗消毒。</t>
  </si>
  <si>
    <t>黑金砂印章</t>
  </si>
  <si>
    <t>度假LOGO尺寸根据垃圾桶配置</t>
  </si>
  <si>
    <t>公区卫生间垃圾桶</t>
  </si>
  <si>
    <t>圆型φ260*高320mm</t>
  </si>
  <si>
    <t>垃圾桶(大号)</t>
  </si>
  <si>
    <t>4色分类材质: PP塑料要求:脚踏式垃圾桶，带滚轮容量: 240升尺寸范围:58-60*73-80*108-115cm颜色:黑蓝红绿适用于垃圾清运车自动倾倒垃圾</t>
  </si>
  <si>
    <t>棉被真空收纳袋</t>
  </si>
  <si>
    <t>大号90*70CM</t>
  </si>
  <si>
    <t>活动塑料筐(大号)</t>
  </si>
  <si>
    <t>加厚PP,PE塑料周转箱可配盖蓝色长650*宽410*高155mm</t>
  </si>
  <si>
    <t>活动塑料筐(小号)</t>
  </si>
  <si>
    <t>长34-38cm*宽2-285cm*高20-22cm，透明加厚PP材质食品级连盖</t>
  </si>
  <si>
    <t>玻璃钢洗衣车</t>
  </si>
  <si>
    <t>HM7217质保12个月1220×550×1700mm201镜钢优曼</t>
  </si>
  <si>
    <t>活动晾衣车</t>
  </si>
  <si>
    <t>尺寸：≥1220×550×1700mm不锈钢材质，静音轮</t>
  </si>
  <si>
    <t>活动晾衣架（带保护套）</t>
  </si>
  <si>
    <t>铝合金+不锈钢+ABS材质，灰色翼型折叠晾衣架尺寸范围：130-145*470-480*1000-1100mm承重50kg</t>
  </si>
  <si>
    <t>比人/欧普/好太太</t>
  </si>
  <si>
    <t>熨斗架　</t>
  </si>
  <si>
    <t xml:space="preserve"> pp胶套防滑设计折叠熨衣加厚灰色,常规尺寸</t>
  </si>
  <si>
    <t>魔柚/美爵/CCKO</t>
  </si>
  <si>
    <t>平板车</t>
  </si>
  <si>
    <t>静音轮载重约450Kg尺寸范围:L900-1000×W600-650×H900-950mm</t>
  </si>
  <si>
    <t>钥匙箱</t>
  </si>
  <si>
    <t>72位铝合金材质</t>
  </si>
  <si>
    <t>PA工作安全带</t>
  </si>
  <si>
    <t>五点式安全带高空作业保险带绳套装国标双大钩2米均码</t>
  </si>
  <si>
    <t>插花花瓶</t>
  </si>
  <si>
    <t>陶瓷材质</t>
  </si>
  <si>
    <t>浴缸置物架</t>
  </si>
  <si>
    <t xml:space="preserve">实木防水防腐尺寸510-840*160*40mm
</t>
  </si>
  <si>
    <t>点心碟</t>
  </si>
  <si>
    <t>祥云提梁果盘，浅绿直把尺寸：≥高5cm*12cm总高13cm</t>
  </si>
  <si>
    <t>果篮</t>
  </si>
  <si>
    <t xml:space="preserve">日式手提蓝式，提手竹编，下面陶瓷，8-10寸
</t>
  </si>
  <si>
    <t>VIP果盘</t>
  </si>
  <si>
    <t>4格金边锤纹果盘</t>
  </si>
  <si>
    <t>助眠音钵</t>
  </si>
  <si>
    <t>5A级准音水晶颂钵8寸C调，带橡胶棒和橡胶圈各1个</t>
  </si>
  <si>
    <t>水果刀</t>
  </si>
  <si>
    <t>不锈钢刮皮刀，宽6cm*长15cm，手柄12cm</t>
  </si>
  <si>
    <t>水果叉</t>
  </si>
  <si>
    <t>14.5cm*1.5cm，一体成型金属材质</t>
  </si>
  <si>
    <t>红酒开瓶器</t>
  </si>
  <si>
    <t>不锈钢 67克钢钻头，海马开瓶器</t>
  </si>
  <si>
    <t>防毒面具</t>
  </si>
  <si>
    <t>过滤效率大于95%，国家消防工程标准</t>
  </si>
  <si>
    <t>亲子房物料布置</t>
  </si>
  <si>
    <t>上下床+床垫、帐篷，地垫，凳子，墙画，玩具等，床盖，牙刷，拖鞋等等整套加设计</t>
  </si>
  <si>
    <t>炖盅加热垫</t>
  </si>
  <si>
    <t>间</t>
  </si>
  <si>
    <t>300W大功率，8H恒温，万物可调，三挡调节</t>
  </si>
  <si>
    <t>夜宵炖盅</t>
  </si>
  <si>
    <t>带勺子选样，陶瓷</t>
  </si>
  <si>
    <t>西服衣架</t>
  </si>
  <si>
    <t>长44.5*厚4.5cm榉木材质无漆原木色扁勾麻绳装饰</t>
  </si>
  <si>
    <t>木制衣架（男式）　</t>
  </si>
  <si>
    <t>长44.5*2.0榉木材质无漆挂钩衣架款原木色扁勾麻绳装饰</t>
  </si>
  <si>
    <t>木制衣架（女式）　</t>
  </si>
  <si>
    <t>长44.5*厚2.0cm榉木材质、无漆原木色扁勾麻绳装饰</t>
  </si>
  <si>
    <t>丝质衣架</t>
  </si>
  <si>
    <t>长度38cm,米色丝绸衣架，镀镍扁钩，白色丝绸</t>
  </si>
  <si>
    <t>裤架</t>
  </si>
  <si>
    <t>1.8cm榉木材质无漆原木色扁勾</t>
  </si>
  <si>
    <t>洗衣房/制服房衣架</t>
  </si>
  <si>
    <t>常规铁架子</t>
  </si>
  <si>
    <t>鞋篮</t>
  </si>
  <si>
    <t>定制尺寸400*300*40mm，优质环保型材质;金属拉手；</t>
  </si>
  <si>
    <t>鞋拔</t>
  </si>
  <si>
    <t>榉木70CM长柄</t>
  </si>
  <si>
    <t xml:space="preserve">衣刷 </t>
  </si>
  <si>
    <t>榉木38cm</t>
  </si>
  <si>
    <t>遥控器套</t>
  </si>
  <si>
    <t>定制尺寸φ85*100mm，优质环保型材质;金刚面;</t>
  </si>
  <si>
    <t>便笺本（小）</t>
  </si>
  <si>
    <t>定制尺寸：160*180mm，优质环保型材质</t>
  </si>
  <si>
    <t>宣传品架</t>
  </si>
  <si>
    <t>尺寸尺寸：210*30*250mm，相思木材质，可插纸，360°转动</t>
  </si>
  <si>
    <t>宣传页架</t>
  </si>
  <si>
    <t>定制尺寸255*80*160mm，优质环保型材质</t>
  </si>
  <si>
    <t>文房四宝</t>
  </si>
  <si>
    <t>包装含3支笔，墨，砚台，洗笔，笔架，镇纸，赠：鸡翅木笔架1，空白水写布，笔画水写布，宣纸30张，描红字帖10张，毛边纸35张，毛毡1张，字帖1，礼袋1，</t>
  </si>
  <si>
    <t>儿童洗漱套装</t>
  </si>
  <si>
    <t>大嘴猴系列</t>
  </si>
  <si>
    <t>儿童登高器</t>
  </si>
  <si>
    <t>环保材质、防滑</t>
  </si>
  <si>
    <t>儿童马桶垫</t>
  </si>
  <si>
    <t>330*300*230mm环保材质、可折叠</t>
  </si>
  <si>
    <t>儿童漱口杯</t>
  </si>
  <si>
    <t>环保材质，食品级，选样</t>
  </si>
  <si>
    <t>儿童衣架</t>
  </si>
  <si>
    <t>环保材质，可伸缩</t>
  </si>
  <si>
    <t>电蚊拍</t>
  </si>
  <si>
    <t>207*460mm，充电式，500mAh，DC2700V</t>
  </si>
  <si>
    <t>转换插</t>
  </si>
  <si>
    <t>240V转210V，欧标转国标。</t>
  </si>
  <si>
    <t>衣物沾毛器</t>
  </si>
  <si>
    <t>粘筒可撕50次，一手柄，2 卷纸</t>
  </si>
  <si>
    <t>瓷杯</t>
  </si>
  <si>
    <t>高骨瓷含骨量45%以上，天青色祥云盖，南瓜型杯身。容量450ml，可配碟待选样</t>
  </si>
  <si>
    <t>咖啡杯/碟/勺</t>
  </si>
  <si>
    <t>高骨瓷含骨量45%以上，天青色细纹，含不锈钢小勺连碟尺寸：≥D/88mm *          H/72mm*V/130ml待选样</t>
  </si>
  <si>
    <t>水杯</t>
  </si>
  <si>
    <t>青瓷材质，≥11.5*8cm</t>
  </si>
  <si>
    <t>漱口杯</t>
  </si>
  <si>
    <t>陶瓷材质，螺纹状待选样</t>
  </si>
  <si>
    <t>杯垫（硅胶）</t>
  </si>
  <si>
    <t>需打样确认，橡胶材质圆形纯色，大小待定，需带LOG</t>
  </si>
  <si>
    <t>杂志/书</t>
  </si>
  <si>
    <t>（《长物志》、《枕上诗书4册》）均分</t>
  </si>
  <si>
    <t>烟缸</t>
  </si>
  <si>
    <t>7×7×3.5cm，青瓷</t>
  </si>
  <si>
    <t>咖啡茶叶盒</t>
  </si>
  <si>
    <t>定制尺寸210*130*70mm，优质环保型皮革</t>
  </si>
  <si>
    <t>茶叶罐</t>
  </si>
  <si>
    <t>选样150*80*65mm，优质环保型皮革</t>
  </si>
  <si>
    <t>四巾筐</t>
  </si>
  <si>
    <t>铝合金骨架，防霉仿藤材质，尺寸：360*290*350mm,手工编织，藤条颜色定制</t>
  </si>
  <si>
    <t>防滑垫</t>
  </si>
  <si>
    <t>块</t>
  </si>
  <si>
    <t>产品添加加抗菌剂，依据国标0B/T2591执行具备抗菌防霉功效，可有效避免异味与赃污，环保无异味、耐磨耐脏、耐高温、快速排水PP与TPE材质的结合，底部114个加强吸盘，人体接触部位所设计自然柔软线条、双重防滑尺寸：40cmx64cm，可随意裁剪</t>
  </si>
  <si>
    <t>乐柏美/turst/广海大</t>
  </si>
  <si>
    <t>网线</t>
  </si>
  <si>
    <t>抽拉式，长度2米</t>
  </si>
  <si>
    <t>拖鞋</t>
  </si>
  <si>
    <t>双</t>
  </si>
  <si>
    <t>面料：灰色细麻外邦/盖面，拉毛布内邦，后跟垫，后跟松紧带，布条  底料：平片+蓝白星光纹底</t>
  </si>
  <si>
    <t>国产优质、定制</t>
  </si>
  <si>
    <t>需要印制LOGO</t>
  </si>
  <si>
    <t>儿童拖鞋</t>
  </si>
  <si>
    <t>珊瑚绒系列儿童拖鞋，卡通图案</t>
  </si>
  <si>
    <t>礼品袋</t>
  </si>
  <si>
    <t>黑色、60*120cm</t>
  </si>
  <si>
    <t>擦鞋布</t>
  </si>
  <si>
    <t>白色手指形机制绒布+印logo+OPP袋包装</t>
  </si>
  <si>
    <t>火柴</t>
  </si>
  <si>
    <t>盒</t>
  </si>
  <si>
    <t>短款口红式5.7*1.7*1.7cm</t>
  </si>
  <si>
    <t>圆珠笔</t>
  </si>
  <si>
    <t xml:space="preserve">支 </t>
  </si>
  <si>
    <t>定制金属圆珠笔印LOGO，（起订量5000）</t>
  </si>
  <si>
    <t>牙具</t>
  </si>
  <si>
    <t>5g高露洁，磨尖毛玉米环保料牙刷</t>
  </si>
  <si>
    <t>梳子</t>
  </si>
  <si>
    <t>L12CM玉米环保料长柄</t>
  </si>
  <si>
    <t>剃须刀套</t>
  </si>
  <si>
    <t>剃须刀用玉米环保料，10g剃须膏</t>
  </si>
  <si>
    <t>浴帽</t>
  </si>
  <si>
    <t>顶</t>
  </si>
  <si>
    <t>1.5C条形浴帽，入250克白卡纸盒印刷两色</t>
  </si>
  <si>
    <t>护理包</t>
  </si>
  <si>
    <t>2片化妆棉2根棉签</t>
  </si>
  <si>
    <t>针线包</t>
  </si>
  <si>
    <t>包</t>
  </si>
  <si>
    <t>6线1针 2扣1别针</t>
  </si>
  <si>
    <t>泡池药包</t>
  </si>
  <si>
    <t>纯中药组合（艾草叶生姜花椒等）有助眠养生效果</t>
  </si>
  <si>
    <t>一次性泡脚袋</t>
  </si>
  <si>
    <t>适配泡脚桶</t>
  </si>
  <si>
    <t>一次性马桶垫</t>
  </si>
  <si>
    <t>50只独立包装加厚款</t>
  </si>
  <si>
    <t>沐浴擦</t>
  </si>
  <si>
    <t>10*14.5cm棉麻+无纺丝三边封</t>
  </si>
  <si>
    <t>精油</t>
  </si>
  <si>
    <t>室内香氛前调：柠檬 丁香 橙花 中调栀子花 茉莉 玫瑰后调麝香 青香300ML可使用半年</t>
  </si>
  <si>
    <t>安神助眠沉香</t>
  </si>
  <si>
    <t>48盘/盒</t>
  </si>
  <si>
    <t>沉香香炉</t>
  </si>
  <si>
    <t>蓝色铁罩</t>
  </si>
  <si>
    <t>定型啫喱</t>
  </si>
  <si>
    <t>强劲定型保湿清爽</t>
  </si>
  <si>
    <t>卸妆水</t>
  </si>
  <si>
    <t>不含酒精香精色素300ML</t>
  </si>
  <si>
    <t>防静电喷雾</t>
  </si>
  <si>
    <t>瓶</t>
  </si>
  <si>
    <t>防静电，去异味，去褶皱</t>
  </si>
  <si>
    <t>蒸汽眼罩</t>
  </si>
  <si>
    <t>缓解眼部疲劳，安全。</t>
  </si>
  <si>
    <t>耳塞</t>
  </si>
  <si>
    <t>隔单降造胶囊耳塞，泡棉材质</t>
  </si>
  <si>
    <t>护手霜</t>
  </si>
  <si>
    <t>滋润补水保湿，小支，40ML</t>
  </si>
  <si>
    <t>花露水</t>
  </si>
  <si>
    <t>六神，清凉舒爽，去痱止痒，100ML</t>
  </si>
  <si>
    <t>老花镜</t>
  </si>
  <si>
    <t>折叠金边  200度</t>
  </si>
  <si>
    <t>放大镜</t>
  </si>
  <si>
    <t>主镜11mm，尺寸：209*112*14mm</t>
  </si>
  <si>
    <t>晕车贴</t>
  </si>
  <si>
    <t>预防眩晕，恶心，呕吐</t>
  </si>
  <si>
    <t>眼药水</t>
  </si>
  <si>
    <t>缓解眼部疲劳，干涩</t>
  </si>
  <si>
    <t>风油精</t>
  </si>
  <si>
    <t>蚊虫叮咬，清凉止痒，3ML</t>
  </si>
  <si>
    <t>喉宝</t>
  </si>
  <si>
    <t>多种味道</t>
  </si>
  <si>
    <t>洗手液</t>
  </si>
  <si>
    <t>30ml睡莲提取物和香根提取物的护理成分配方来养护肌肤与秀发，产品温和不刺激，国际调香大师特别调制的绿味花香调
pH 值（25℃) ：4.0-9.0
符合《化妆品安全技术规范》（2015 年版）和《洗发液、洗膏》QB/T29679-2013 标准中“透明型成人用洗发液 ”的要求
提供有效的第三方检测机构检验报告</t>
  </si>
  <si>
    <t>花王/佰草集/娇慕</t>
  </si>
  <si>
    <t>洗发液</t>
  </si>
  <si>
    <t>沐浴液</t>
  </si>
  <si>
    <t>护发素</t>
  </si>
  <si>
    <t>润肤液</t>
  </si>
  <si>
    <t>40mL睡莲提取物和香根提取物的护理成分配方来养护肌肤与秀发，产品温和不刺激，国际调香大师特别调制的绿味花香调
pH 值（25℃) ：4.0-9.0
符合《化妆品安全技术规范》（2015 年版）和《洗发液、洗膏》QB/T29679-2013 标准中“透明型成人用洗发液 ”的要求
提供有效的第三方检测机构检验报告</t>
  </si>
  <si>
    <t>宝格丽、爱马仕、欧舒丹</t>
  </si>
  <si>
    <t>小香皂</t>
  </si>
  <si>
    <t>25g白色圆皂白色蜡纸包装</t>
  </si>
  <si>
    <t>鞋油鞋刷</t>
  </si>
  <si>
    <t>红鸟30g膏体，黑色、棕色、自然色
猪鬃毛鞋刷</t>
  </si>
  <si>
    <t>儿童浴盆</t>
  </si>
  <si>
    <t>卡通浴盆</t>
  </si>
  <si>
    <t>舒缓足浴桶</t>
  </si>
  <si>
    <t>水位25CM以上，可烘干功能，带防水盖装置及药盒装置，下排式排水，有提手，有滚轮，220V</t>
  </si>
  <si>
    <t>飞利浦/美的/凯</t>
  </si>
  <si>
    <t>浴盐(份)</t>
  </si>
  <si>
    <t>份</t>
  </si>
  <si>
    <t>60g高档袋装</t>
  </si>
  <si>
    <t>诗捷/松下</t>
  </si>
  <si>
    <t>洗衣液</t>
  </si>
  <si>
    <t>80g小瓶装</t>
  </si>
  <si>
    <t>夜床小礼物</t>
  </si>
  <si>
    <t>选样</t>
  </si>
  <si>
    <t>拖婴玩具</t>
  </si>
  <si>
    <t>浴缸漂浮1套，毛绒挂件2个</t>
  </si>
  <si>
    <t>团扇</t>
  </si>
  <si>
    <t>185*300mm选样</t>
  </si>
  <si>
    <t>宠物房用品套装</t>
  </si>
  <si>
    <t>防撞角</t>
  </si>
  <si>
    <t>透明白色（pvc）材质，尺寸（4cm*4cm*2cm)</t>
  </si>
  <si>
    <t>长抽纸</t>
  </si>
  <si>
    <t>选样唯洁雅2层大规格80抽简装抽取式面巾纸V312A</t>
  </si>
  <si>
    <t>清风/金佰利/唯洁雅</t>
  </si>
  <si>
    <t>面巾纸</t>
  </si>
  <si>
    <t>4层唯洁雅2层大规格80抽简装抽取式面巾纸V312A</t>
  </si>
  <si>
    <t>卷纸（客用）</t>
  </si>
  <si>
    <t>选样清风原木纯品3层平纹345段卷筒卫生纸B20AA8C</t>
  </si>
  <si>
    <t>清风/金佰利/多康</t>
  </si>
  <si>
    <t>大抽纸（客卫）</t>
  </si>
  <si>
    <t>选样清风舒柔纯品(银装）2层DECO压花150张擦手纸B911A2W</t>
  </si>
  <si>
    <t>黑色垃圾袋</t>
  </si>
  <si>
    <t>客房用加厚黑垃圾袋，110*90cm，承重20KG</t>
  </si>
  <si>
    <t>白色垃圾袋</t>
  </si>
  <si>
    <t>白色透明，45CM*45CM、15丝</t>
  </si>
  <si>
    <t>公区香氛机精油</t>
  </si>
  <si>
    <t>大瓶。800ML</t>
  </si>
  <si>
    <t>橡胶手套（红、黄）</t>
  </si>
  <si>
    <t>中号，乳胶</t>
  </si>
  <si>
    <t>百洁布</t>
  </si>
  <si>
    <t>3M高效海绵百洁布双层（约8.2×10×3CM）</t>
  </si>
  <si>
    <t>白云/超宝/思高</t>
  </si>
  <si>
    <t>杯刷</t>
  </si>
  <si>
    <t>海绵刷带柄</t>
  </si>
  <si>
    <t>乐柏美/特耐式/奥茨</t>
  </si>
  <si>
    <t>水桶(小)</t>
  </si>
  <si>
    <t xml:space="preserve">红色塑料材质尺寸范围：25-26.7cm×25-26cm（容量：10L)
</t>
  </si>
  <si>
    <t>水桶(中)</t>
  </si>
  <si>
    <t xml:space="preserve">红色塑料材质尺寸范围：30-30.5cm×25-28.6cm(容量：13L）
</t>
  </si>
  <si>
    <t>马桶皮吸</t>
  </si>
  <si>
    <t>尺寸范围：橡胶头13-14cm×50-50.5cm</t>
  </si>
  <si>
    <t>保洁篮</t>
  </si>
  <si>
    <t>皮制/藤制</t>
  </si>
  <si>
    <t>喷壶</t>
  </si>
  <si>
    <t>盛放清洁剂</t>
  </si>
  <si>
    <t>清洁篮</t>
  </si>
  <si>
    <t>塑料280*390*192mm</t>
  </si>
  <si>
    <t>抹布(毛巾)5色</t>
  </si>
  <si>
    <t>各500块</t>
  </si>
  <si>
    <t>抹布(杯布)</t>
  </si>
  <si>
    <t>棉织品</t>
  </si>
  <si>
    <t>卫生间鲜花花器</t>
  </si>
  <si>
    <t>药箱</t>
  </si>
  <si>
    <t>带药品等应急物品9寸</t>
  </si>
  <si>
    <t>窗刮器(小型)含毛套</t>
  </si>
  <si>
    <t xml:space="preserve"> 35cm 固定型 T 型洗窗器+35cm 洗窗器布套 - 微纤</t>
  </si>
  <si>
    <t>指甲套</t>
  </si>
  <si>
    <t>钛钢复合金色19件套</t>
  </si>
  <si>
    <t>钥匙扣连绳</t>
  </si>
  <si>
    <t>金属材质挂房卡用，常规</t>
  </si>
  <si>
    <t>钢丝钳</t>
  </si>
  <si>
    <t>7寸双橡胶手柄前刃口，硬度HRC55以上</t>
  </si>
  <si>
    <t>塑壳钢卷尺</t>
  </si>
  <si>
    <t>镀铬工程塑料外壳，橡塑公制卷尺8m</t>
  </si>
  <si>
    <t>马桶刷</t>
  </si>
  <si>
    <t>软毛马桶刷白色</t>
  </si>
  <si>
    <t>嫁枝刀</t>
  </si>
  <si>
    <t>高碳工具钢，镀硬铬处理，防滑手柄，剪径19mm</t>
  </si>
  <si>
    <t>单面刀片</t>
  </si>
  <si>
    <t>100片/盒</t>
  </si>
  <si>
    <t>飞鹰</t>
  </si>
  <si>
    <t>洒水壶</t>
  </si>
  <si>
    <t>塑料材质，尺寸49*14*28cm，容量5L</t>
  </si>
  <si>
    <t>浴缸刷</t>
  </si>
  <si>
    <t>18*10cm塑料把手</t>
  </si>
  <si>
    <t>禁烟牌</t>
  </si>
  <si>
    <t>8.5*10cm带底座榉木款</t>
  </si>
  <si>
    <t>云石铲刀</t>
  </si>
  <si>
    <t>10cl</t>
  </si>
  <si>
    <t>高空除尘掸</t>
  </si>
  <si>
    <t>3.6米伸缩款，双头套装</t>
  </si>
  <si>
    <t>钢丝球</t>
  </si>
  <si>
    <t>厨房常规8.5cm，30g</t>
  </si>
  <si>
    <t>钢丝刷</t>
  </si>
  <si>
    <t>40CM宽总长约1.3m,不锈钢手柄</t>
  </si>
  <si>
    <t>平拖把</t>
  </si>
  <si>
    <t>60cm拖头</t>
  </si>
  <si>
    <t>铁皮畚斗</t>
  </si>
  <si>
    <t>60cm高</t>
  </si>
  <si>
    <t>普通老式扫把</t>
  </si>
  <si>
    <t>高粱苗材质</t>
  </si>
  <si>
    <t>畚斗</t>
  </si>
  <si>
    <t>40cm大扫把宽口簸箕</t>
  </si>
  <si>
    <t>竹扫帚</t>
  </si>
  <si>
    <t>1米长，全竹子，不带木柄</t>
  </si>
  <si>
    <t>雨靴</t>
  </si>
  <si>
    <t>件</t>
  </si>
  <si>
    <t>42码，橡胶一体成型防滑耐磨</t>
  </si>
  <si>
    <t>雨衣</t>
  </si>
  <si>
    <t>保洁冬夏季室外防雨，尺码按170身高</t>
  </si>
  <si>
    <t>黑金砂</t>
  </si>
  <si>
    <t>袋</t>
  </si>
  <si>
    <t>白色细粉（25KG、袋）</t>
  </si>
  <si>
    <t>“小心地滑”牌</t>
  </si>
  <si>
    <t>HM7017M折叠式“印有小心地滑”字样280×340×580mm黑金黑色优曼</t>
  </si>
  <si>
    <t>“工作进行中”牌</t>
  </si>
  <si>
    <t>HM7017M折叠式“印有小心地滑”字样280×340×580mm黑金黑色优</t>
  </si>
  <si>
    <t>“暂停服务”牌</t>
  </si>
  <si>
    <t xml:space="preserve">HM7017M折叠式“印有小心地滑”字样280×340×580mm黑金黑色优曼
</t>
  </si>
  <si>
    <t>板刷</t>
  </si>
  <si>
    <t>13*3cm</t>
  </si>
  <si>
    <t>长柄刷</t>
  </si>
  <si>
    <t>7.5*50cm</t>
  </si>
  <si>
    <t>水管（30、50米）</t>
  </si>
  <si>
    <t>4分/（30、50米)/各2根，pvc塑料材质</t>
  </si>
  <si>
    <t>口罩</t>
  </si>
  <si>
    <t>普通</t>
  </si>
  <si>
    <t>静电牵尘剂</t>
  </si>
  <si>
    <t>箱</t>
  </si>
  <si>
    <t xml:space="preserve">4*1加仑/箱  </t>
  </si>
  <si>
    <t>PADOM派盾/派顿/百丽</t>
  </si>
  <si>
    <t>家私蜡</t>
  </si>
  <si>
    <t>强力化油剂</t>
  </si>
  <si>
    <t>云石坚固剂</t>
  </si>
  <si>
    <t xml:space="preserve">意大利SUTTER，4*1加仑/箱  </t>
  </si>
  <si>
    <t>高泡地毯清洁剂</t>
  </si>
  <si>
    <t>3.8L/桶*4桶每箱</t>
  </si>
  <si>
    <t>消泡剂</t>
  </si>
  <si>
    <t>桶</t>
  </si>
  <si>
    <t xml:space="preserve"> 5L/桶.TR104</t>
  </si>
  <si>
    <t>除胶剂（多功能）</t>
  </si>
  <si>
    <t>450ml*14瓶/箱</t>
  </si>
  <si>
    <t>空气清新剂</t>
  </si>
  <si>
    <t>450ml*24瓶/箱</t>
  </si>
  <si>
    <t>干泡地毯清洁剂</t>
  </si>
  <si>
    <t xml:space="preserve">4*1加仑/箱（特洁牌TR101）  </t>
  </si>
  <si>
    <t>低泡地毯清洁剂</t>
  </si>
  <si>
    <t xml:space="preserve">4*1加仑/箱（特洁牌TR103） </t>
  </si>
  <si>
    <t>地毯去渍剂</t>
  </si>
  <si>
    <t>全能清洁剂</t>
  </si>
  <si>
    <t>洁厕剂</t>
  </si>
  <si>
    <t>900ml/20支/箱</t>
  </si>
  <si>
    <t>地板保养蜡</t>
  </si>
  <si>
    <t>4*1加仑/箱</t>
  </si>
  <si>
    <t>大理石结晶粉</t>
  </si>
  <si>
    <t>5公斤/桶</t>
  </si>
  <si>
    <t>玻璃清洁剂</t>
  </si>
  <si>
    <t>家具保养喷蜡</t>
  </si>
  <si>
    <t>450ML/24支/箱</t>
  </si>
  <si>
    <t>不锈钢光亮剂</t>
  </si>
  <si>
    <t>快活清洁消毒液</t>
  </si>
  <si>
    <t>泰华施，5升/桶*4/每箱</t>
  </si>
  <si>
    <t>金属洁蜡</t>
  </si>
  <si>
    <t>400ML/瓶*12瓶/箱</t>
  </si>
  <si>
    <t>洗洁精</t>
  </si>
  <si>
    <t>5kg/桶</t>
  </si>
  <si>
    <t>K2 晶面保养剂</t>
  </si>
  <si>
    <t>6KG</t>
  </si>
  <si>
    <t>K3 晶面处理剂</t>
  </si>
  <si>
    <t>7KG</t>
  </si>
  <si>
    <t>立新液蜡</t>
  </si>
  <si>
    <t xml:space="preserve">酸化清洁剂    </t>
  </si>
  <si>
    <t>超宝3.8L/桶*4桶每箱</t>
  </si>
  <si>
    <t>木质护理剂</t>
  </si>
  <si>
    <t>碧丽珠，500ml/瓶</t>
  </si>
  <si>
    <t>皮革护理剂</t>
  </si>
  <si>
    <t>330ml/瓶</t>
  </si>
  <si>
    <t>金属液蜡</t>
  </si>
  <si>
    <t>190g/瓶，</t>
  </si>
  <si>
    <t>533ML/瓶*12/箱</t>
  </si>
  <si>
    <t>不锈钢油</t>
  </si>
  <si>
    <t>保赐利三效合一450ML/瓶</t>
  </si>
  <si>
    <t>超宝洗石水</t>
  </si>
  <si>
    <t>百洁垫</t>
  </si>
  <si>
    <t>17"，一盒/5片黑色</t>
  </si>
  <si>
    <t>17"，一盒/5片白色</t>
  </si>
  <si>
    <t>17"，一盒/5片红色</t>
  </si>
  <si>
    <t>20"，1盒*5片白色</t>
  </si>
  <si>
    <t>钢丝棉</t>
  </si>
  <si>
    <t>0B号</t>
  </si>
  <si>
    <t>速溶消毒片</t>
  </si>
  <si>
    <t>强氯精消毒，50KG/桶</t>
  </si>
  <si>
    <t>澄清剂</t>
  </si>
  <si>
    <t>西伯氯霸澄清剂，1KG/瓶</t>
  </si>
  <si>
    <t>除藻剂</t>
  </si>
  <si>
    <t>西伯氯霸除藻剂，1KG/瓶</t>
  </si>
  <si>
    <t>尿素降解剂</t>
  </si>
  <si>
    <t>尿素去除药剂，1KG/瓶</t>
  </si>
  <si>
    <t>PH+</t>
  </si>
  <si>
    <t>PH9.18缓冲溶试剂，250ML/瓶</t>
  </si>
  <si>
    <t>PH-</t>
  </si>
  <si>
    <t>PH4.00缓冲溶试剂，250ML/瓶</t>
  </si>
  <si>
    <t>臭氧粉</t>
  </si>
  <si>
    <t>臭氧粉，1KG/瓶</t>
  </si>
  <si>
    <t>沉淀剂</t>
  </si>
  <si>
    <t>沉淀剂，20KG/箱</t>
  </si>
  <si>
    <t>小便斗芳香除臭滤洁块</t>
  </si>
  <si>
    <t>12块/箱</t>
  </si>
  <si>
    <t>5kg</t>
  </si>
  <si>
    <t>彩漂粉</t>
  </si>
  <si>
    <t>25KG/桶</t>
  </si>
  <si>
    <t>通用洗衣粉</t>
  </si>
  <si>
    <t>强力洗衣粉</t>
  </si>
  <si>
    <t>硬水处理剂</t>
  </si>
  <si>
    <t>柔顺剂（柔软粉）</t>
  </si>
  <si>
    <t>浆粉</t>
  </si>
  <si>
    <t>漂白粉</t>
  </si>
  <si>
    <t>毛巾专用洗涤剂</t>
  </si>
  <si>
    <t>油污乳化剂</t>
  </si>
  <si>
    <t>6*1加仑/箱</t>
  </si>
  <si>
    <t>中和酸粉</t>
  </si>
  <si>
    <t>衣领去污剂</t>
  </si>
  <si>
    <t>BON    GO</t>
  </si>
  <si>
    <t>120Z/bottle</t>
  </si>
  <si>
    <t>QWLK   GO</t>
  </si>
  <si>
    <t>YELLOW GO</t>
  </si>
  <si>
    <t>1QT/bottle</t>
  </si>
  <si>
    <t xml:space="preserve">TAR    GO </t>
  </si>
  <si>
    <t>RUST  GO</t>
  </si>
  <si>
    <t>纸飞</t>
  </si>
  <si>
    <t>12支/盒</t>
  </si>
  <si>
    <t>去锈中和酸</t>
  </si>
  <si>
    <t>25kg</t>
  </si>
  <si>
    <t>干洗助剂</t>
  </si>
  <si>
    <t>蜡粉</t>
  </si>
  <si>
    <t>50磅</t>
  </si>
  <si>
    <t>蜡布</t>
  </si>
  <si>
    <t>常规</t>
  </si>
  <si>
    <t>干洗油</t>
  </si>
  <si>
    <t>333kg</t>
  </si>
  <si>
    <t>烫平机输送带</t>
  </si>
  <si>
    <t>2.8*150mm</t>
  </si>
  <si>
    <t>客衣票签纸</t>
  </si>
  <si>
    <t>5200/盒</t>
  </si>
  <si>
    <t>低温打号带</t>
  </si>
  <si>
    <t>22*35/450克</t>
  </si>
  <si>
    <t>衬衣纸板</t>
  </si>
  <si>
    <t>3*51</t>
  </si>
  <si>
    <t>衬衣封条</t>
  </si>
  <si>
    <t>3*38</t>
  </si>
  <si>
    <t>衬衣领条</t>
  </si>
  <si>
    <t>3*4.5</t>
  </si>
  <si>
    <t>衬衣领结</t>
  </si>
  <si>
    <t>12*2.5</t>
  </si>
  <si>
    <t>西装袋</t>
  </si>
  <si>
    <t>60*90</t>
  </si>
  <si>
    <t>包装袋</t>
  </si>
  <si>
    <t>常规款（可定制，有塑料，有纸质等）</t>
  </si>
  <si>
    <t>衬衣袋</t>
  </si>
  <si>
    <t>26*40/4cm</t>
  </si>
  <si>
    <t>编号笔</t>
  </si>
  <si>
    <t>12/盒</t>
  </si>
  <si>
    <t>拷边线</t>
  </si>
  <si>
    <t>裁剪刀</t>
  </si>
  <si>
    <t>拷边机刀片</t>
  </si>
  <si>
    <t>片</t>
  </si>
  <si>
    <t>缝纫线</t>
  </si>
  <si>
    <t>强力剪</t>
  </si>
  <si>
    <t>挂衣车</t>
  </si>
  <si>
    <t>1220*545*1700mm</t>
  </si>
  <si>
    <t>嵌线压脚</t>
  </si>
  <si>
    <t>单面压脚</t>
  </si>
  <si>
    <t>顶针</t>
  </si>
  <si>
    <t>三尺软尺</t>
  </si>
  <si>
    <t>三尺硬尺</t>
  </si>
  <si>
    <t>一尺竹尺</t>
  </si>
  <si>
    <t>10寸缝纫剪刀</t>
  </si>
  <si>
    <t>12寸缝纫剪刀</t>
  </si>
  <si>
    <t>指钳（大-小）</t>
  </si>
  <si>
    <t>软卷尺</t>
  </si>
  <si>
    <t>10米</t>
  </si>
  <si>
    <t>干洗网袋</t>
  </si>
  <si>
    <t>大/中/小</t>
  </si>
  <si>
    <t>水洗网袋</t>
  </si>
  <si>
    <t>客衣篮</t>
  </si>
  <si>
    <t>长38*宽29*高13cm</t>
  </si>
  <si>
    <t>2#别针</t>
  </si>
  <si>
    <t>2号别针</t>
  </si>
  <si>
    <t>鼠标垫</t>
  </si>
  <si>
    <t>皮质，250*210mm 定制logo</t>
  </si>
  <si>
    <t>象棋</t>
  </si>
  <si>
    <t>带棋盘，6CM红花梨象棋</t>
  </si>
  <si>
    <t>雨伞</t>
  </si>
  <si>
    <t>客房用，弯柄实物选样，黑色</t>
  </si>
  <si>
    <t>卫生间花瓶</t>
  </si>
  <si>
    <t>玻璃材质（25*10cm）</t>
  </si>
  <si>
    <t>围棋</t>
  </si>
  <si>
    <t>付</t>
  </si>
  <si>
    <t>黑白字带棋盘和棋罐</t>
  </si>
  <si>
    <t>灭蚊水套装</t>
  </si>
  <si>
    <t>雷达</t>
  </si>
  <si>
    <t>指甲刀</t>
  </si>
  <si>
    <t>销售伴手礼</t>
  </si>
  <si>
    <t>君澜标识牌</t>
  </si>
  <si>
    <t>君澜用品公司</t>
  </si>
  <si>
    <t>澜嘉会会员物料</t>
  </si>
  <si>
    <t>客用保险箱</t>
  </si>
  <si>
    <t>组</t>
  </si>
  <si>
    <t>25门组合柜</t>
  </si>
  <si>
    <t>AED</t>
  </si>
  <si>
    <t>AED半自动体外除颤器急救便携车载PowerBeat X1语音指导</t>
  </si>
  <si>
    <t>担架</t>
  </si>
  <si>
    <t>加厚/镀锌管（称重320斤） 2000*530*180MM</t>
  </si>
  <si>
    <t>轮椅车</t>
  </si>
  <si>
    <t>手动轮椅折叠</t>
  </si>
  <si>
    <t>优曼/德尚/新乔</t>
  </si>
  <si>
    <t>笼式行李车</t>
  </si>
  <si>
    <t>L1200×W650×H1860mm,砂钢
管径：Φ50mm，厚度1.0,充气轮（两个万向轮，两个定向轮），底板3MM，带防撞胶条包边，9mm 厚长绒毛地毯， 地毯隐藏式修边结构，颜色可换</t>
  </si>
  <si>
    <t>箱包车</t>
  </si>
  <si>
    <t>L1200×W650×H950mm砂钢
管径：Φ50mm，两个定向轮，底板3MM，带防撞胶条包边，9mm 厚长绒毛地毯， 地毯隐藏式修边结构，颜色</t>
  </si>
  <si>
    <t>折叠式手推行李车</t>
  </si>
  <si>
    <t>不锈钢烤漆，乌金,黑色地毯，冲气轮尺寸范围：L460-500-×W400-560×H1190-1250mm</t>
  </si>
  <si>
    <t>带锁雨伞架</t>
  </si>
  <si>
    <t>金属烤漆，通用留雨伞孔尺寸范围：L580-600*W280-300*H800-810mm</t>
  </si>
  <si>
    <t>雨伞除水器</t>
  </si>
  <si>
    <t>304不锈材质，内除水绒条，四个万向轮，带刹车，尺寸范围：960*860*260</t>
  </si>
  <si>
    <t>电话机（带来电显示）</t>
  </si>
  <si>
    <t>HL2008TSD-278(R)，8G 录音1120小时</t>
  </si>
  <si>
    <r>
      <rPr>
        <sz val="11"/>
        <color rgb="FF000000"/>
        <rFont val="Arial"/>
        <charset val="134"/>
      </rPr>
      <t>AEI/</t>
    </r>
    <r>
      <rPr>
        <sz val="11"/>
        <color rgb="FF000000"/>
        <rFont val="宋体"/>
        <charset val="134"/>
      </rPr>
      <t>美爵信达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宋体"/>
        <charset val="134"/>
      </rPr>
      <t>阿尔卡特</t>
    </r>
  </si>
  <si>
    <t>办公电话机</t>
  </si>
  <si>
    <t>常规，有绳</t>
  </si>
  <si>
    <t>书报架</t>
  </si>
  <si>
    <t>126*63*36cm</t>
  </si>
  <si>
    <t>意见箱</t>
  </si>
  <si>
    <t>215*285*105cm</t>
  </si>
  <si>
    <t>各类应急药品</t>
  </si>
  <si>
    <t>国标应急十件套</t>
  </si>
  <si>
    <t>医药箱</t>
  </si>
  <si>
    <t>245*140*160mm，铝合金材质</t>
  </si>
  <si>
    <t>更衣柜钥匙箱</t>
  </si>
  <si>
    <t>100挂，内四面</t>
  </si>
  <si>
    <t>32串锁箱</t>
  </si>
  <si>
    <t>不锈钢材质，320*200*490mm</t>
  </si>
  <si>
    <t>账单凭证卡箱</t>
  </si>
  <si>
    <t>400*345*250mm，3层加厚，牢固性好</t>
  </si>
  <si>
    <t>水壶</t>
  </si>
  <si>
    <t>124168欧式双层砂光2L不锈钢</t>
  </si>
  <si>
    <t>合口美/苏泊尔/热心</t>
  </si>
  <si>
    <t>鞋柜</t>
  </si>
  <si>
    <t>前厅放鞋子用（高120*宽40cm*长1.4）可定制可选样</t>
  </si>
  <si>
    <t>行李网（大）</t>
  </si>
  <si>
    <t>黑色/黄色/咖啡色
尺寸：3*3㎡</t>
  </si>
  <si>
    <t>行李网（小）</t>
  </si>
  <si>
    <t>行人隔离柱</t>
  </si>
  <si>
    <t>选样HM7100LG-E6 玫瑰金
尺寸：Φ280×1000mm</t>
  </si>
  <si>
    <t>隔离绳</t>
  </si>
  <si>
    <t>条</t>
  </si>
  <si>
    <t>S型编织绳 1.5米长</t>
  </si>
  <si>
    <t>挂衣架</t>
  </si>
  <si>
    <t>写字皮垫</t>
  </si>
  <si>
    <t>糖缸盒</t>
  </si>
  <si>
    <t>乌檀木实木4格糖果盘260*260*78mm</t>
  </si>
  <si>
    <t>宠物笼／链／碗</t>
  </si>
  <si>
    <t>托盘（欢迎）</t>
  </si>
  <si>
    <t>740*500*1550mm金属框架，钛金</t>
  </si>
  <si>
    <t>立式指示牌</t>
  </si>
  <si>
    <t>选样（尺寸：21*29.7cm）</t>
  </si>
  <si>
    <t>含药品类（10寸药箱+16个常备药品）</t>
  </si>
  <si>
    <t>金隆兴/云南白药/科洛</t>
  </si>
  <si>
    <t>欢迎茶桶（夏）</t>
  </si>
  <si>
    <t xml:space="preserve">材质
食品级pc+不锈钢,额定电压220V额定功率1900W,黑色底座带茶漏全自动蒸汽保温式蒸茶桶 15L </t>
  </si>
  <si>
    <t>欢迎茶壶(冬）</t>
  </si>
  <si>
    <t>火山石陶壶：适用电陶炉，酒精炉，煤气炉，炭火容量1500ml，防烫把手。电陶炉：材质火山石/铜，传统工艺适配陶壶</t>
  </si>
  <si>
    <t>杯具（小茶杯）</t>
  </si>
  <si>
    <t>陶瓷选样</t>
  </si>
  <si>
    <t>案几（茶桌）</t>
  </si>
  <si>
    <t>防蛀高山楠竹，带抽屉尺寸 100*40*100cm</t>
  </si>
  <si>
    <t>茶歇盒</t>
  </si>
  <si>
    <t>乌檀木实木6格果盘350*300*90mm</t>
  </si>
  <si>
    <t>小吃罐</t>
  </si>
  <si>
    <t>陶瓷（160ml）</t>
  </si>
  <si>
    <t>一次性航空杯</t>
  </si>
  <si>
    <t>200ML直筒航空杯，每箱200只耐高温无毒</t>
  </si>
  <si>
    <t>保温杯</t>
  </si>
  <si>
    <t>带酒店LOGO，智能测温500ml</t>
  </si>
  <si>
    <t>欢迎小礼物</t>
  </si>
  <si>
    <t>粗陶釉面连仿木盖尺寸150mm</t>
  </si>
  <si>
    <t>房卡</t>
  </si>
  <si>
    <t>图案需设计</t>
  </si>
  <si>
    <t>房卡消毒机</t>
  </si>
  <si>
    <t>100-240V,8000ml</t>
  </si>
  <si>
    <t>打气筒</t>
  </si>
  <si>
    <t>外置高压款,气压值:600mm 质保12个月筒粗直径32mm铝合金黑色其它</t>
  </si>
  <si>
    <t>薄荷糖</t>
  </si>
  <si>
    <t>500g/包 每包约420颗</t>
  </si>
  <si>
    <t>宋式手提仿古灯笼</t>
  </si>
  <si>
    <t>LED芯片，带电池，直径15CM,高度26，直径21，高度32CM，总高度70CM.中大两款。具体以选样为主</t>
  </si>
  <si>
    <t>保温箱</t>
  </si>
  <si>
    <r>
      <rPr>
        <sz val="9"/>
        <rFont val="Times New Roman"/>
        <charset val="134"/>
      </rPr>
      <t>20-25L</t>
    </r>
    <r>
      <rPr>
        <sz val="9"/>
        <rFont val="宋体-简"/>
        <charset val="134"/>
      </rPr>
      <t>，环保塑料</t>
    </r>
  </si>
  <si>
    <t>婴儿手推车</t>
  </si>
  <si>
    <t>材质：铝合金，轴承数：4轴，车篮面料：涤纶布料，车轮材质：EVA，承重：15kg</t>
  </si>
  <si>
    <t>应急手电</t>
  </si>
  <si>
    <t>镭射炮20.0强光变焦远射1000==dm32700双锂电池</t>
  </si>
  <si>
    <t>标签贴纸</t>
  </si>
  <si>
    <t>小标签贴长条形，常规尺寸</t>
  </si>
  <si>
    <t>行李打包绳</t>
  </si>
  <si>
    <t>卷</t>
  </si>
  <si>
    <t>白色包芯棉绳，纯棉编织20米</t>
  </si>
  <si>
    <t>雨伞（前厅）</t>
  </si>
  <si>
    <t>直柄实物选样</t>
  </si>
  <si>
    <t>女士汉服</t>
  </si>
  <si>
    <t>均码按身高168CM，体重120君澜大使用</t>
  </si>
  <si>
    <t>儿童汉服套装</t>
  </si>
  <si>
    <t>男女各10套，尺码5-10岁，每样两套</t>
  </si>
  <si>
    <t>男士汉服</t>
  </si>
  <si>
    <t>身高按照1.73，体重150-170</t>
  </si>
  <si>
    <t>身高1.60，体重120-145</t>
  </si>
  <si>
    <t>微波炉</t>
  </si>
  <si>
    <t>机械式、20L、6档火力控制</t>
  </si>
  <si>
    <t>美的/格兰仕/飞利浦</t>
  </si>
  <si>
    <t>电压力锅</t>
  </si>
  <si>
    <t>8L,全自动220v</t>
  </si>
  <si>
    <t>按摩枪</t>
  </si>
  <si>
    <t>材质：ABS，电池容量：2500mAh，额定电压：16.8V
最大功率：65W，</t>
  </si>
  <si>
    <t>蜂蜜</t>
  </si>
  <si>
    <t>28g每瓶</t>
  </si>
  <si>
    <t>擦鞋机</t>
  </si>
  <si>
    <t>全自动擦鞋机自动上油，自动除尘抛光，自动感应，全铜电机，远红外线全自动感应开关，，启动电压220V/50HZ,功率100W，转速1200转/分，材质：不锈钢/环保复合板，黑金鞋边鞋面</t>
  </si>
  <si>
    <t>加湿器</t>
  </si>
  <si>
    <t xml:space="preserve">
产品尺寸：150*150*370mm  
产品材料：高档新PP材料
产品特点：超声波加湿，上加水设计、7彩可变化LED灯显示、时尚简约、低噪运行、环形档位，缺水自动断电保护
电压/频率：220V/50HZ
额定功率：28W 
水箱容量：2.5L
额定出雾量：250mL/h</t>
  </si>
  <si>
    <t>飞利浦/海尔/EKS</t>
  </si>
  <si>
    <t>臭氧机</t>
  </si>
  <si>
    <r>
      <rPr>
        <sz val="10"/>
        <rFont val="宋体"/>
        <charset val="134"/>
      </rPr>
      <t>产品尺寸：230x170x180mm
产品材料：ABS+钣金
产品特点：内置升级的微间隙介质蜂窝放电技术合金复合材料；采用风机冷却，散热效果好；蜂窝排放设计中的臭氧面积增加了20％；升级材料寿命至3</t>
    </r>
    <r>
      <rPr>
        <sz val="10"/>
        <rFont val="微软雅黑"/>
        <charset val="134"/>
      </rPr>
      <t>〜</t>
    </r>
    <r>
      <rPr>
        <sz val="10"/>
        <rFont val="宋体"/>
        <charset val="134"/>
      </rPr>
      <t>5年；高抗震性和抗撞性；工作计时器可设置为30~180分钟或设置长时间开启功能；便携式设计，体积小巧。
额定功率：120W
额定电压：110~240V
臭氧发生量：10000mg/H
适用面积：600m2</t>
    </r>
  </si>
  <si>
    <t>烘鞋机</t>
  </si>
  <si>
    <t>电压: 220V，额定功率：180w，发热温度：40°C~42°C，速干除湿、紫光抑菌除臭</t>
  </si>
  <si>
    <t>摄像头扫描仪</t>
  </si>
  <si>
    <t>AL全自动探测仪，重量70克，电源1A。电池3.7v/230AH聚合物电池</t>
  </si>
  <si>
    <t>活性炭</t>
  </si>
  <si>
    <t>1.8kg炭包车载净化器</t>
  </si>
  <si>
    <t>空调扇</t>
  </si>
  <si>
    <t>冷热双加750*480*1600mm</t>
  </si>
  <si>
    <t>格力/美的/海尔</t>
  </si>
  <si>
    <t>酒店吉祥物</t>
  </si>
  <si>
    <t>定制选样</t>
  </si>
  <si>
    <t>专用磁吸双面玻璃挂刷</t>
  </si>
  <si>
    <t>ABS优质塑料</t>
  </si>
  <si>
    <t>垃圾捡拾夹</t>
  </si>
  <si>
    <t>92cm不锈钢垃圾夹，灵活操作，坚固耐用</t>
  </si>
  <si>
    <t>长柄捞网</t>
  </si>
  <si>
    <t>不锈钢柄长1.2m，网格间隙0.5cm</t>
  </si>
  <si>
    <t>枯叶耙</t>
  </si>
  <si>
    <t>总长95cm</t>
  </si>
  <si>
    <t>驾驶式洗地机</t>
  </si>
  <si>
    <t>额定功率2200w，吸力115mbar，382kg</t>
  </si>
  <si>
    <t>复古木质桌面收纳抽屉</t>
  </si>
  <si>
    <t>300*185*300mm,杉木免拼装。</t>
  </si>
  <si>
    <t>注：最终需求数量以小计数量为准。</t>
  </si>
  <si>
    <t>材质说明</t>
  </si>
  <si>
    <t>数量</t>
  </si>
  <si>
    <t>床</t>
  </si>
  <si>
    <t>上下床；1.2米*2米；含床架、床板、背板、床垫</t>
  </si>
  <si>
    <t>实木；结构稳重耐用；原木色</t>
  </si>
  <si>
    <t>员工宿舍</t>
  </si>
  <si>
    <t>衣柜</t>
  </si>
  <si>
    <t>2开门；高1.8*长0.8米*宽0.5米</t>
  </si>
  <si>
    <t>木质；原木色、米白色、米黄色；挂衣架</t>
  </si>
  <si>
    <t>2门</t>
  </si>
  <si>
    <t>4门</t>
  </si>
  <si>
    <t>书桌</t>
  </si>
  <si>
    <t>1.2M（带抽）</t>
  </si>
  <si>
    <t>木质；原木色、米白色、米黄色；</t>
  </si>
  <si>
    <t>凳子</t>
  </si>
  <si>
    <t>方凳</t>
  </si>
  <si>
    <t>被子</t>
  </si>
  <si>
    <t>1.2米</t>
  </si>
  <si>
    <t>棉</t>
  </si>
  <si>
    <t>褥子</t>
  </si>
  <si>
    <t>枕芯</t>
  </si>
  <si>
    <t>45*70cm，睡下高度6-10cm</t>
  </si>
  <si>
    <t>三件套</t>
  </si>
  <si>
    <t>全棉；纯色</t>
  </si>
  <si>
    <t>保温水壶</t>
  </si>
  <si>
    <t>2L</t>
  </si>
  <si>
    <t>304不锈钢</t>
  </si>
  <si>
    <t>卡包</t>
  </si>
  <si>
    <t>96卡位</t>
  </si>
  <si>
    <t>波轮洗衣机</t>
  </si>
  <si>
    <t>15kg</t>
  </si>
  <si>
    <t>扫把</t>
  </si>
  <si>
    <t>含畚箕</t>
  </si>
  <si>
    <t>塑料</t>
  </si>
  <si>
    <t>拖把</t>
  </si>
  <si>
    <t>宽38厘米</t>
  </si>
  <si>
    <t>海绵吸水</t>
  </si>
  <si>
    <t>尘推</t>
  </si>
  <si>
    <t>长90厘米</t>
  </si>
  <si>
    <t>尘推布头</t>
  </si>
  <si>
    <t>长60厘米</t>
  </si>
  <si>
    <t>水鞋</t>
  </si>
  <si>
    <t>中筒 37*2；38*2</t>
  </si>
  <si>
    <t>柞水车</t>
  </si>
  <si>
    <t>36L</t>
  </si>
  <si>
    <t>抹布</t>
  </si>
  <si>
    <t>35*75厘米</t>
  </si>
  <si>
    <t>垃圾袋</t>
  </si>
  <si>
    <t>40*60厘米  黑色/特厚</t>
  </si>
  <si>
    <t>100*120厘米 黑色/特厚</t>
  </si>
  <si>
    <t>洁厕液</t>
  </si>
  <si>
    <t>500g/瓶</t>
  </si>
  <si>
    <t>84消毒液</t>
  </si>
  <si>
    <t>马桶吸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</si>
</sst>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-[$€-2]* #,##0.00_-;\-[$€-2]* #,##0.00_-;_-[$€-2]* &quot;-&quot;??_-"/>
    <numFmt numFmtId="178" formatCode="0.00_);[Red]\(0.00\)"/>
    <numFmt numFmtId="179" formatCode="0.00_ "/>
  </numFmts>
  <fonts count="61"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FFFFFF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u/>
      <sz val="12"/>
      <color rgb="FF0000FF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2"/>
      <color theme="0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rgb="FF000000"/>
      <name val="Arial"/>
      <charset val="0"/>
    </font>
    <font>
      <sz val="11"/>
      <color rgb="FF000000"/>
      <name val="宋体"/>
      <charset val="0"/>
    </font>
    <font>
      <sz val="10"/>
      <color rgb="FF000000"/>
      <name val="等线"/>
      <charset val="134"/>
    </font>
    <font>
      <sz val="10"/>
      <color rgb="FF000000"/>
      <name val="微软雅黑"/>
      <charset val="134"/>
    </font>
    <font>
      <sz val="10"/>
      <color rgb="FF0D0D0D"/>
      <name val="宋体"/>
      <charset val="134"/>
    </font>
    <font>
      <sz val="9"/>
      <name val="宋体"/>
      <charset val="134"/>
    </font>
    <font>
      <sz val="9"/>
      <color theme="1"/>
      <name val="方正公文黑体"/>
      <charset val="134"/>
    </font>
    <font>
      <u/>
      <sz val="10"/>
      <name val="宋体"/>
      <charset val="134"/>
    </font>
    <font>
      <sz val="11"/>
      <name val="等线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12"/>
      <color rgb="FF000000"/>
      <name val="宋体"/>
      <charset val="134"/>
    </font>
    <font>
      <sz val="11"/>
      <color rgb="FF000000"/>
      <name val="Arial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1"/>
      <color rgb="FF000000"/>
      <name val="宋体"/>
      <charset val="134"/>
    </font>
    <font>
      <sz val="9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0"/>
      <name val="微软雅黑"/>
      <charset val="134"/>
    </font>
    <font>
      <b/>
      <sz val="10"/>
      <name val="Times New Roman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31869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-0.2499465926084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9" borderId="33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3" fillId="0" borderId="34">
      <alignment vertical="center"/>
    </xf>
    <xf numFmtId="0" fontId="44" fillId="0" borderId="34">
      <alignment vertical="center"/>
    </xf>
    <xf numFmtId="0" fontId="45" fillId="0" borderId="35">
      <alignment vertical="center"/>
    </xf>
    <xf numFmtId="0" fontId="45" fillId="0" borderId="0">
      <alignment vertical="center"/>
    </xf>
    <xf numFmtId="0" fontId="46" fillId="10" borderId="36">
      <alignment vertical="center"/>
    </xf>
    <xf numFmtId="0" fontId="47" fillId="11" borderId="37">
      <alignment vertical="center"/>
    </xf>
    <xf numFmtId="0" fontId="48" fillId="11" borderId="36">
      <alignment vertical="center"/>
    </xf>
    <xf numFmtId="0" fontId="49" fillId="12" borderId="38">
      <alignment vertical="center"/>
    </xf>
    <xf numFmtId="0" fontId="50" fillId="0" borderId="39">
      <alignment vertical="center"/>
    </xf>
    <xf numFmtId="0" fontId="51" fillId="0" borderId="40">
      <alignment vertical="center"/>
    </xf>
    <xf numFmtId="0" fontId="52" fillId="13" borderId="0">
      <alignment vertical="center"/>
    </xf>
    <xf numFmtId="0" fontId="53" fillId="14" borderId="0">
      <alignment vertical="center"/>
    </xf>
    <xf numFmtId="0" fontId="54" fillId="15" borderId="0">
      <alignment vertical="center"/>
    </xf>
    <xf numFmtId="0" fontId="55" fillId="16" borderId="0">
      <alignment vertical="center"/>
    </xf>
    <xf numFmtId="0" fontId="56" fillId="17" borderId="0">
      <alignment vertical="center"/>
    </xf>
    <xf numFmtId="0" fontId="56" fillId="18" borderId="0">
      <alignment vertical="center"/>
    </xf>
    <xf numFmtId="0" fontId="55" fillId="19" borderId="0">
      <alignment vertical="center"/>
    </xf>
    <xf numFmtId="0" fontId="55" fillId="20" borderId="0">
      <alignment vertical="center"/>
    </xf>
    <xf numFmtId="0" fontId="56" fillId="21" borderId="0">
      <alignment vertical="center"/>
    </xf>
    <xf numFmtId="0" fontId="56" fillId="22" borderId="0">
      <alignment vertical="center"/>
    </xf>
    <xf numFmtId="0" fontId="55" fillId="23" borderId="0">
      <alignment vertical="center"/>
    </xf>
    <xf numFmtId="0" fontId="55" fillId="24" borderId="0">
      <alignment vertical="center"/>
    </xf>
    <xf numFmtId="0" fontId="56" fillId="25" borderId="0">
      <alignment vertical="center"/>
    </xf>
    <xf numFmtId="0" fontId="56" fillId="26" borderId="0">
      <alignment vertical="center"/>
    </xf>
    <xf numFmtId="0" fontId="55" fillId="27" borderId="0">
      <alignment vertical="center"/>
    </xf>
    <xf numFmtId="0" fontId="55" fillId="28" borderId="0">
      <alignment vertical="center"/>
    </xf>
    <xf numFmtId="0" fontId="56" fillId="29" borderId="0">
      <alignment vertical="center"/>
    </xf>
    <xf numFmtId="0" fontId="56" fillId="30" borderId="0">
      <alignment vertical="center"/>
    </xf>
    <xf numFmtId="0" fontId="55" fillId="31" borderId="0">
      <alignment vertical="center"/>
    </xf>
    <xf numFmtId="0" fontId="55" fillId="32" borderId="0">
      <alignment vertical="center"/>
    </xf>
    <xf numFmtId="0" fontId="56" fillId="33" borderId="0">
      <alignment vertical="center"/>
    </xf>
    <xf numFmtId="0" fontId="56" fillId="34" borderId="0">
      <alignment vertical="center"/>
    </xf>
    <xf numFmtId="0" fontId="55" fillId="35" borderId="0">
      <alignment vertical="center"/>
    </xf>
    <xf numFmtId="0" fontId="55" fillId="36" borderId="0">
      <alignment vertical="center"/>
    </xf>
    <xf numFmtId="0" fontId="56" fillId="37" borderId="0">
      <alignment vertical="center"/>
    </xf>
    <xf numFmtId="0" fontId="56" fillId="38" borderId="0">
      <alignment vertical="center"/>
    </xf>
    <xf numFmtId="0" fontId="55" fillId="39" borderId="0">
      <alignment vertical="center"/>
    </xf>
    <xf numFmtId="0" fontId="12" fillId="0" borderId="0">
      <alignment vertical="center"/>
    </xf>
    <xf numFmtId="0" fontId="9" fillId="0" borderId="0"/>
    <xf numFmtId="0" fontId="57" fillId="0" borderId="0"/>
    <xf numFmtId="0" fontId="9" fillId="0" borderId="0"/>
    <xf numFmtId="0" fontId="9" fillId="0" borderId="0">
      <alignment vertical="center"/>
    </xf>
  </cellStyleXfs>
  <cellXfs count="228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/>
    <xf numFmtId="0" fontId="2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2" fillId="0" borderId="0" xfId="49" applyAlignment="1">
      <alignment horizontal="center" vertical="center"/>
    </xf>
    <xf numFmtId="0" fontId="10" fillId="0" borderId="0" xfId="0" applyFont="1" applyFill="1" applyBorder="1" applyAlignment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6" applyFont="1" applyFill="1" applyAlignment="1" applyProtection="1">
      <alignment horizontal="left" vertical="center"/>
    </xf>
    <xf numFmtId="0" fontId="13" fillId="0" borderId="0" xfId="6" applyFont="1" applyFill="1" applyAlignment="1" applyProtection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/>
    <xf numFmtId="0" fontId="10" fillId="5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/>
    <xf numFmtId="0" fontId="10" fillId="5" borderId="2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176" fontId="10" fillId="4" borderId="10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176" fontId="10" fillId="4" borderId="1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8" fillId="8" borderId="0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wrapText="1"/>
    </xf>
    <xf numFmtId="0" fontId="20" fillId="8" borderId="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177" fontId="21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6" fillId="4" borderId="10" xfId="5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/>
    <xf numFmtId="0" fontId="24" fillId="0" borderId="10" xfId="0" applyFont="1" applyFill="1" applyBorder="1" applyAlignment="1">
      <alignment vertical="center"/>
    </xf>
    <xf numFmtId="0" fontId="25" fillId="0" borderId="0" xfId="0" applyNumberFormat="1" applyFont="1" applyFill="1" applyAlignment="1" applyProtection="1"/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8" fontId="10" fillId="0" borderId="10" xfId="0" applyNumberFormat="1" applyFont="1" applyFill="1" applyBorder="1" applyAlignment="1">
      <alignment horizontal="center" vertical="center" wrapText="1"/>
    </xf>
    <xf numFmtId="178" fontId="10" fillId="4" borderId="10" xfId="0" applyNumberFormat="1" applyFont="1" applyFill="1" applyBorder="1" applyAlignment="1">
      <alignment horizontal="center" vertical="center"/>
    </xf>
    <xf numFmtId="178" fontId="10" fillId="4" borderId="10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26" fillId="4" borderId="10" xfId="0" applyFont="1" applyFill="1" applyBorder="1" applyAlignment="1" applyProtection="1">
      <alignment horizontal="center" vertical="center"/>
      <protection locked="0"/>
    </xf>
    <xf numFmtId="49" fontId="10" fillId="4" borderId="10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 vertical="center" wrapText="1"/>
    </xf>
    <xf numFmtId="176" fontId="28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/>
    <xf numFmtId="0" fontId="24" fillId="0" borderId="10" xfId="0" applyFont="1" applyFill="1" applyBorder="1" applyAlignment="1">
      <alignment horizontal="center"/>
    </xf>
    <xf numFmtId="0" fontId="24" fillId="0" borderId="10" xfId="0" applyFont="1" applyFill="1" applyBorder="1" applyAlignment="1"/>
    <xf numFmtId="0" fontId="10" fillId="0" borderId="20" xfId="0" applyFont="1" applyFill="1" applyBorder="1" applyAlignment="1">
      <alignment wrapText="1"/>
    </xf>
    <xf numFmtId="0" fontId="30" fillId="0" borderId="10" xfId="0" applyFont="1" applyFill="1" applyBorder="1" applyAlignment="1">
      <alignment horizontal="center"/>
    </xf>
    <xf numFmtId="0" fontId="24" fillId="4" borderId="10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vertical="center" wrapText="1"/>
    </xf>
    <xf numFmtId="0" fontId="24" fillId="0" borderId="10" xfId="49" applyFont="1" applyBorder="1" applyAlignment="1">
      <alignment horizontal="center" vertical="center"/>
    </xf>
    <xf numFmtId="0" fontId="10" fillId="0" borderId="10" xfId="51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 wrapText="1"/>
    </xf>
    <xf numFmtId="0" fontId="24" fillId="4" borderId="10" xfId="49" applyFont="1" applyFill="1" applyBorder="1" applyAlignment="1">
      <alignment horizontal="center" vertical="center" shrinkToFit="1"/>
    </xf>
    <xf numFmtId="179" fontId="24" fillId="4" borderId="10" xfId="49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/>
    <xf numFmtId="0" fontId="10" fillId="0" borderId="10" xfId="49" applyFont="1" applyBorder="1" applyAlignment="1">
      <alignment horizontal="center" vertical="center"/>
    </xf>
    <xf numFmtId="0" fontId="10" fillId="0" borderId="21" xfId="49" applyFont="1" applyBorder="1" applyAlignment="1">
      <alignment horizontal="center" vertical="center"/>
    </xf>
    <xf numFmtId="0" fontId="10" fillId="0" borderId="20" xfId="49" applyFont="1" applyBorder="1" applyAlignment="1">
      <alignment horizontal="center" vertical="center" wrapText="1"/>
    </xf>
    <xf numFmtId="0" fontId="24" fillId="0" borderId="10" xfId="49" applyFont="1" applyBorder="1" applyAlignment="1">
      <alignment horizontal="center" vertical="center" wrapText="1"/>
    </xf>
    <xf numFmtId="0" fontId="33" fillId="0" borderId="10" xfId="49" applyFont="1" applyBorder="1" applyAlignment="1">
      <alignment horizontal="center" vertical="center" wrapText="1"/>
    </xf>
    <xf numFmtId="0" fontId="34" fillId="0" borderId="10" xfId="49" applyFont="1" applyBorder="1" applyAlignment="1">
      <alignment horizontal="center" vertical="center"/>
    </xf>
    <xf numFmtId="0" fontId="12" fillId="0" borderId="10" xfId="49" applyBorder="1" applyAlignment="1">
      <alignment horizontal="center" vertical="center"/>
    </xf>
    <xf numFmtId="0" fontId="12" fillId="0" borderId="21" xfId="49" applyBorder="1" applyAlignment="1">
      <alignment horizontal="center" vertical="center"/>
    </xf>
    <xf numFmtId="0" fontId="12" fillId="0" borderId="20" xfId="49" applyBorder="1" applyAlignment="1">
      <alignment horizontal="center" vertical="center" wrapText="1"/>
    </xf>
    <xf numFmtId="0" fontId="24" fillId="0" borderId="10" xfId="52" applyFont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0" xfId="49" applyFont="1" applyBorder="1" applyAlignment="1">
      <alignment horizontal="center" vertical="center" wrapText="1" shrinkToFit="1"/>
    </xf>
    <xf numFmtId="0" fontId="24" fillId="0" borderId="10" xfId="53" applyFont="1" applyBorder="1" applyAlignment="1">
      <alignment horizontal="center" vertical="center"/>
    </xf>
    <xf numFmtId="0" fontId="24" fillId="0" borderId="10" xfId="53" applyFont="1" applyBorder="1" applyAlignment="1">
      <alignment horizontal="center" vertical="center" wrapText="1"/>
    </xf>
    <xf numFmtId="0" fontId="30" fillId="0" borderId="10" xfId="53" applyFont="1" applyBorder="1" applyAlignment="1">
      <alignment horizontal="center" vertical="center"/>
    </xf>
    <xf numFmtId="0" fontId="30" fillId="0" borderId="10" xfId="53" applyFont="1" applyBorder="1" applyAlignment="1">
      <alignment horizontal="center"/>
    </xf>
    <xf numFmtId="0" fontId="24" fillId="4" borderId="10" xfId="53" applyFont="1" applyFill="1" applyBorder="1" applyAlignment="1">
      <alignment horizontal="center" vertical="center"/>
    </xf>
    <xf numFmtId="0" fontId="30" fillId="0" borderId="10" xfId="53" applyFont="1" applyBorder="1" applyAlignment="1">
      <alignment horizontal="center" vertical="center" wrapText="1"/>
    </xf>
    <xf numFmtId="0" fontId="35" fillId="0" borderId="10" xfId="53" applyFont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24" fillId="4" borderId="10" xfId="53" applyFont="1" applyFill="1" applyBorder="1" applyAlignment="1">
      <alignment horizontal="center" vertical="center" wrapText="1"/>
    </xf>
    <xf numFmtId="0" fontId="33" fillId="0" borderId="10" xfId="53" applyFont="1" applyBorder="1" applyAlignment="1">
      <alignment horizontal="center" vertical="center" wrapText="1"/>
    </xf>
    <xf numFmtId="0" fontId="33" fillId="0" borderId="10" xfId="53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37" fillId="0" borderId="10" xfId="53" applyFont="1" applyBorder="1" applyAlignment="1">
      <alignment horizontal="center" vertical="center" wrapText="1"/>
    </xf>
    <xf numFmtId="0" fontId="10" fillId="0" borderId="27" xfId="0" applyFont="1" applyFill="1" applyBorder="1" applyAlignment="1"/>
    <xf numFmtId="0" fontId="10" fillId="0" borderId="28" xfId="0" applyFont="1" applyFill="1" applyBorder="1" applyAlignment="1"/>
    <xf numFmtId="0" fontId="10" fillId="0" borderId="29" xfId="0" applyFont="1" applyFill="1" applyBorder="1" applyAlignment="1">
      <alignment wrapText="1"/>
    </xf>
    <xf numFmtId="0" fontId="10" fillId="0" borderId="2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/>
    </xf>
    <xf numFmtId="0" fontId="22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wrapText="1"/>
    </xf>
    <xf numFmtId="0" fontId="10" fillId="0" borderId="28" xfId="0" applyFont="1" applyFill="1" applyBorder="1" applyAlignment="1">
      <alignment wrapText="1"/>
    </xf>
    <xf numFmtId="0" fontId="10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wrapText="1"/>
    </xf>
    <xf numFmtId="0" fontId="31" fillId="0" borderId="30" xfId="0" applyFont="1" applyFill="1" applyBorder="1" applyAlignment="1">
      <alignment horizontal="right" vertical="center"/>
    </xf>
    <xf numFmtId="0" fontId="31" fillId="0" borderId="31" xfId="0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wrapText="1"/>
    </xf>
    <xf numFmtId="0" fontId="31" fillId="0" borderId="32" xfId="0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wrapText="1"/>
    </xf>
    <xf numFmtId="0" fontId="31" fillId="0" borderId="10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wrapText="1"/>
    </xf>
    <xf numFmtId="0" fontId="28" fillId="0" borderId="0" xfId="0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7" xfId="50"/>
    <cellStyle name="样式 1" xfId="51"/>
    <cellStyle name="常规_Sheet1" xfId="52"/>
    <cellStyle name="常规_前厅部采购清册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368.png"/><Relationship Id="rId98" Type="http://schemas.openxmlformats.org/officeDocument/2006/relationships/image" Target="media/image367.jpeg"/><Relationship Id="rId97" Type="http://schemas.openxmlformats.org/officeDocument/2006/relationships/image" Target="media/image366.png"/><Relationship Id="rId96" Type="http://schemas.openxmlformats.org/officeDocument/2006/relationships/image" Target="media/image365.png"/><Relationship Id="rId95" Type="http://schemas.openxmlformats.org/officeDocument/2006/relationships/image" Target="media/image364.png"/><Relationship Id="rId94" Type="http://schemas.openxmlformats.org/officeDocument/2006/relationships/image" Target="media/image363.png"/><Relationship Id="rId93" Type="http://schemas.openxmlformats.org/officeDocument/2006/relationships/image" Target="media/image362.png"/><Relationship Id="rId92" Type="http://schemas.openxmlformats.org/officeDocument/2006/relationships/image" Target="media/image361.png"/><Relationship Id="rId91" Type="http://schemas.openxmlformats.org/officeDocument/2006/relationships/image" Target="media/image360.png"/><Relationship Id="rId90" Type="http://schemas.openxmlformats.org/officeDocument/2006/relationships/image" Target="media/image359.png"/><Relationship Id="rId9" Type="http://schemas.openxmlformats.org/officeDocument/2006/relationships/image" Target="media/image278.jpeg"/><Relationship Id="rId89" Type="http://schemas.openxmlformats.org/officeDocument/2006/relationships/image" Target="media/image358.png"/><Relationship Id="rId88" Type="http://schemas.openxmlformats.org/officeDocument/2006/relationships/image" Target="media/image357.png"/><Relationship Id="rId87" Type="http://schemas.openxmlformats.org/officeDocument/2006/relationships/image" Target="media/image356.png"/><Relationship Id="rId86" Type="http://schemas.openxmlformats.org/officeDocument/2006/relationships/image" Target="media/image355.png"/><Relationship Id="rId85" Type="http://schemas.openxmlformats.org/officeDocument/2006/relationships/image" Target="media/image354.png"/><Relationship Id="rId84" Type="http://schemas.openxmlformats.org/officeDocument/2006/relationships/image" Target="media/image353.png"/><Relationship Id="rId83" Type="http://schemas.openxmlformats.org/officeDocument/2006/relationships/image" Target="media/image352.png"/><Relationship Id="rId82" Type="http://schemas.openxmlformats.org/officeDocument/2006/relationships/image" Target="media/image351.png"/><Relationship Id="rId81" Type="http://schemas.openxmlformats.org/officeDocument/2006/relationships/image" Target="media/image350.png"/><Relationship Id="rId80" Type="http://schemas.openxmlformats.org/officeDocument/2006/relationships/image" Target="media/image349.png"/><Relationship Id="rId8" Type="http://schemas.openxmlformats.org/officeDocument/2006/relationships/image" Target="media/image277.jpeg"/><Relationship Id="rId79" Type="http://schemas.openxmlformats.org/officeDocument/2006/relationships/image" Target="media/image348.png"/><Relationship Id="rId78" Type="http://schemas.openxmlformats.org/officeDocument/2006/relationships/image" Target="media/image347.png"/><Relationship Id="rId77" Type="http://schemas.openxmlformats.org/officeDocument/2006/relationships/image" Target="media/image346.png"/><Relationship Id="rId76" Type="http://schemas.openxmlformats.org/officeDocument/2006/relationships/image" Target="media/image345.png"/><Relationship Id="rId75" Type="http://schemas.openxmlformats.org/officeDocument/2006/relationships/image" Target="media/image344.png"/><Relationship Id="rId74" Type="http://schemas.openxmlformats.org/officeDocument/2006/relationships/image" Target="media/image343.png"/><Relationship Id="rId73" Type="http://schemas.openxmlformats.org/officeDocument/2006/relationships/image" Target="media/image342.png"/><Relationship Id="rId72" Type="http://schemas.openxmlformats.org/officeDocument/2006/relationships/image" Target="media/image341.png"/><Relationship Id="rId71" Type="http://schemas.openxmlformats.org/officeDocument/2006/relationships/image" Target="media/image340.jpeg"/><Relationship Id="rId70" Type="http://schemas.openxmlformats.org/officeDocument/2006/relationships/image" Target="media/image339.png"/><Relationship Id="rId7" Type="http://schemas.openxmlformats.org/officeDocument/2006/relationships/image" Target="media/image276.jpeg"/><Relationship Id="rId69" Type="http://schemas.openxmlformats.org/officeDocument/2006/relationships/image" Target="media/image338.png"/><Relationship Id="rId68" Type="http://schemas.openxmlformats.org/officeDocument/2006/relationships/image" Target="media/image337.png"/><Relationship Id="rId67" Type="http://schemas.openxmlformats.org/officeDocument/2006/relationships/image" Target="media/image336.png"/><Relationship Id="rId66" Type="http://schemas.openxmlformats.org/officeDocument/2006/relationships/image" Target="media/image335.png"/><Relationship Id="rId65" Type="http://schemas.openxmlformats.org/officeDocument/2006/relationships/image" Target="media/image334.png"/><Relationship Id="rId64" Type="http://schemas.openxmlformats.org/officeDocument/2006/relationships/image" Target="media/image333.png"/><Relationship Id="rId63" Type="http://schemas.openxmlformats.org/officeDocument/2006/relationships/image" Target="media/image332.png"/><Relationship Id="rId62" Type="http://schemas.openxmlformats.org/officeDocument/2006/relationships/image" Target="media/image331.png"/><Relationship Id="rId61" Type="http://schemas.openxmlformats.org/officeDocument/2006/relationships/image" Target="media/image330.png"/><Relationship Id="rId60" Type="http://schemas.openxmlformats.org/officeDocument/2006/relationships/image" Target="media/image329.png"/><Relationship Id="rId6" Type="http://schemas.openxmlformats.org/officeDocument/2006/relationships/image" Target="media/image275.jpeg"/><Relationship Id="rId59" Type="http://schemas.openxmlformats.org/officeDocument/2006/relationships/image" Target="media/image328.png"/><Relationship Id="rId58" Type="http://schemas.openxmlformats.org/officeDocument/2006/relationships/image" Target="media/image327.png"/><Relationship Id="rId57" Type="http://schemas.openxmlformats.org/officeDocument/2006/relationships/image" Target="media/image326.png"/><Relationship Id="rId56" Type="http://schemas.openxmlformats.org/officeDocument/2006/relationships/image" Target="media/image325.png"/><Relationship Id="rId55" Type="http://schemas.openxmlformats.org/officeDocument/2006/relationships/image" Target="media/image324.png"/><Relationship Id="rId54" Type="http://schemas.openxmlformats.org/officeDocument/2006/relationships/image" Target="media/image323.png"/><Relationship Id="rId53" Type="http://schemas.openxmlformats.org/officeDocument/2006/relationships/image" Target="media/image322.png"/><Relationship Id="rId52" Type="http://schemas.openxmlformats.org/officeDocument/2006/relationships/image" Target="media/image321.png"/><Relationship Id="rId51" Type="http://schemas.openxmlformats.org/officeDocument/2006/relationships/image" Target="media/image320.png"/><Relationship Id="rId50" Type="http://schemas.openxmlformats.org/officeDocument/2006/relationships/image" Target="media/image319.png"/><Relationship Id="rId5" Type="http://schemas.openxmlformats.org/officeDocument/2006/relationships/image" Target="media/image274.png"/><Relationship Id="rId49" Type="http://schemas.openxmlformats.org/officeDocument/2006/relationships/image" Target="media/image318.png"/><Relationship Id="rId48" Type="http://schemas.openxmlformats.org/officeDocument/2006/relationships/image" Target="media/image317.png"/><Relationship Id="rId47" Type="http://schemas.openxmlformats.org/officeDocument/2006/relationships/image" Target="media/image316.png"/><Relationship Id="rId46" Type="http://schemas.openxmlformats.org/officeDocument/2006/relationships/image" Target="media/image315.png"/><Relationship Id="rId45" Type="http://schemas.openxmlformats.org/officeDocument/2006/relationships/image" Target="media/image314.png"/><Relationship Id="rId44" Type="http://schemas.openxmlformats.org/officeDocument/2006/relationships/image" Target="media/image313.png"/><Relationship Id="rId43" Type="http://schemas.openxmlformats.org/officeDocument/2006/relationships/image" Target="media/image312.png"/><Relationship Id="rId42" Type="http://schemas.openxmlformats.org/officeDocument/2006/relationships/image" Target="media/image311.png"/><Relationship Id="rId41" Type="http://schemas.openxmlformats.org/officeDocument/2006/relationships/image" Target="media/image310.png"/><Relationship Id="rId40" Type="http://schemas.openxmlformats.org/officeDocument/2006/relationships/image" Target="media/image309.png"/><Relationship Id="rId4" Type="http://schemas.openxmlformats.org/officeDocument/2006/relationships/image" Target="media/image273.jpeg"/><Relationship Id="rId39" Type="http://schemas.openxmlformats.org/officeDocument/2006/relationships/image" Target="media/image308.png"/><Relationship Id="rId38" Type="http://schemas.openxmlformats.org/officeDocument/2006/relationships/image" Target="media/image307.png"/><Relationship Id="rId37" Type="http://schemas.openxmlformats.org/officeDocument/2006/relationships/image" Target="media/image306.png"/><Relationship Id="rId36" Type="http://schemas.openxmlformats.org/officeDocument/2006/relationships/image" Target="media/image305.png"/><Relationship Id="rId35" Type="http://schemas.openxmlformats.org/officeDocument/2006/relationships/image" Target="media/image304.png"/><Relationship Id="rId34" Type="http://schemas.openxmlformats.org/officeDocument/2006/relationships/image" Target="media/image303.png"/><Relationship Id="rId33" Type="http://schemas.openxmlformats.org/officeDocument/2006/relationships/image" Target="media/image302.png"/><Relationship Id="rId32" Type="http://schemas.openxmlformats.org/officeDocument/2006/relationships/image" Target="media/image301.png"/><Relationship Id="rId31" Type="http://schemas.openxmlformats.org/officeDocument/2006/relationships/image" Target="media/image300.jpeg"/><Relationship Id="rId30" Type="http://schemas.openxmlformats.org/officeDocument/2006/relationships/image" Target="media/image299.png"/><Relationship Id="rId3" Type="http://schemas.openxmlformats.org/officeDocument/2006/relationships/image" Target="media/image272.png"/><Relationship Id="rId29" Type="http://schemas.openxmlformats.org/officeDocument/2006/relationships/image" Target="media/image298.jpeg"/><Relationship Id="rId28" Type="http://schemas.openxmlformats.org/officeDocument/2006/relationships/image" Target="media/image297.jpeg"/><Relationship Id="rId27" Type="http://schemas.openxmlformats.org/officeDocument/2006/relationships/image" Target="media/image296.png"/><Relationship Id="rId26" Type="http://schemas.openxmlformats.org/officeDocument/2006/relationships/image" Target="media/image295.png"/><Relationship Id="rId25" Type="http://schemas.openxmlformats.org/officeDocument/2006/relationships/image" Target="media/image294.jpeg"/><Relationship Id="rId24" Type="http://schemas.openxmlformats.org/officeDocument/2006/relationships/image" Target="media/image293.jpeg"/><Relationship Id="rId23" Type="http://schemas.openxmlformats.org/officeDocument/2006/relationships/image" Target="media/image292.jpeg"/><Relationship Id="rId22" Type="http://schemas.openxmlformats.org/officeDocument/2006/relationships/image" Target="media/image291.png"/><Relationship Id="rId21" Type="http://schemas.openxmlformats.org/officeDocument/2006/relationships/image" Target="media/image290.jpeg"/><Relationship Id="rId20" Type="http://schemas.openxmlformats.org/officeDocument/2006/relationships/image" Target="media/image289.png"/><Relationship Id="rId2" Type="http://schemas.openxmlformats.org/officeDocument/2006/relationships/image" Target="media/image271.png"/><Relationship Id="rId19" Type="http://schemas.openxmlformats.org/officeDocument/2006/relationships/image" Target="media/image288.png"/><Relationship Id="rId18" Type="http://schemas.openxmlformats.org/officeDocument/2006/relationships/image" Target="media/image287.jpeg"/><Relationship Id="rId171" Type="http://schemas.openxmlformats.org/officeDocument/2006/relationships/image" Target="media/image440.png"/><Relationship Id="rId170" Type="http://schemas.openxmlformats.org/officeDocument/2006/relationships/image" Target="media/image439.jpeg"/><Relationship Id="rId17" Type="http://schemas.openxmlformats.org/officeDocument/2006/relationships/image" Target="media/image286.png"/><Relationship Id="rId169" Type="http://schemas.openxmlformats.org/officeDocument/2006/relationships/image" Target="media/image438.jpeg"/><Relationship Id="rId168" Type="http://schemas.openxmlformats.org/officeDocument/2006/relationships/image" Target="media/image437.jpeg"/><Relationship Id="rId167" Type="http://schemas.openxmlformats.org/officeDocument/2006/relationships/image" Target="media/image436.png"/><Relationship Id="rId166" Type="http://schemas.openxmlformats.org/officeDocument/2006/relationships/image" Target="media/image435.png"/><Relationship Id="rId165" Type="http://schemas.openxmlformats.org/officeDocument/2006/relationships/image" Target="media/image434.png"/><Relationship Id="rId164" Type="http://schemas.openxmlformats.org/officeDocument/2006/relationships/image" Target="media/image433.png"/><Relationship Id="rId163" Type="http://schemas.openxmlformats.org/officeDocument/2006/relationships/image" Target="media/image432.png"/><Relationship Id="rId162" Type="http://schemas.openxmlformats.org/officeDocument/2006/relationships/image" Target="media/image431.png"/><Relationship Id="rId161" Type="http://schemas.openxmlformats.org/officeDocument/2006/relationships/image" Target="media/image430.png"/><Relationship Id="rId160" Type="http://schemas.openxmlformats.org/officeDocument/2006/relationships/image" Target="media/image429.png"/><Relationship Id="rId16" Type="http://schemas.openxmlformats.org/officeDocument/2006/relationships/image" Target="media/image285.png"/><Relationship Id="rId159" Type="http://schemas.openxmlformats.org/officeDocument/2006/relationships/image" Target="media/image428.png"/><Relationship Id="rId158" Type="http://schemas.openxmlformats.org/officeDocument/2006/relationships/image" Target="media/image427.png"/><Relationship Id="rId157" Type="http://schemas.openxmlformats.org/officeDocument/2006/relationships/image" Target="media/image426.png"/><Relationship Id="rId156" Type="http://schemas.openxmlformats.org/officeDocument/2006/relationships/image" Target="media/image425.png"/><Relationship Id="rId155" Type="http://schemas.openxmlformats.org/officeDocument/2006/relationships/image" Target="media/image424.png"/><Relationship Id="rId154" Type="http://schemas.openxmlformats.org/officeDocument/2006/relationships/image" Target="media/image423.png"/><Relationship Id="rId153" Type="http://schemas.openxmlformats.org/officeDocument/2006/relationships/image" Target="media/image422.png"/><Relationship Id="rId152" Type="http://schemas.openxmlformats.org/officeDocument/2006/relationships/image" Target="media/image421.png"/><Relationship Id="rId151" Type="http://schemas.openxmlformats.org/officeDocument/2006/relationships/image" Target="media/image420.png"/><Relationship Id="rId150" Type="http://schemas.openxmlformats.org/officeDocument/2006/relationships/image" Target="media/image419.png"/><Relationship Id="rId15" Type="http://schemas.openxmlformats.org/officeDocument/2006/relationships/image" Target="media/image284.jpeg"/><Relationship Id="rId149" Type="http://schemas.openxmlformats.org/officeDocument/2006/relationships/image" Target="media/image418.png"/><Relationship Id="rId148" Type="http://schemas.openxmlformats.org/officeDocument/2006/relationships/image" Target="media/image417.png"/><Relationship Id="rId147" Type="http://schemas.openxmlformats.org/officeDocument/2006/relationships/image" Target="media/image416.png"/><Relationship Id="rId146" Type="http://schemas.openxmlformats.org/officeDocument/2006/relationships/image" Target="media/image415.png"/><Relationship Id="rId145" Type="http://schemas.openxmlformats.org/officeDocument/2006/relationships/image" Target="media/image414.png"/><Relationship Id="rId144" Type="http://schemas.openxmlformats.org/officeDocument/2006/relationships/image" Target="media/image413.png"/><Relationship Id="rId143" Type="http://schemas.openxmlformats.org/officeDocument/2006/relationships/image" Target="media/image412.png"/><Relationship Id="rId142" Type="http://schemas.openxmlformats.org/officeDocument/2006/relationships/image" Target="media/image411.png"/><Relationship Id="rId141" Type="http://schemas.openxmlformats.org/officeDocument/2006/relationships/image" Target="media/image410.png"/><Relationship Id="rId140" Type="http://schemas.openxmlformats.org/officeDocument/2006/relationships/image" Target="media/image409.png"/><Relationship Id="rId14" Type="http://schemas.openxmlformats.org/officeDocument/2006/relationships/image" Target="media/image283.png"/><Relationship Id="rId139" Type="http://schemas.openxmlformats.org/officeDocument/2006/relationships/image" Target="media/image408.png"/><Relationship Id="rId138" Type="http://schemas.openxmlformats.org/officeDocument/2006/relationships/image" Target="media/image407.png"/><Relationship Id="rId137" Type="http://schemas.openxmlformats.org/officeDocument/2006/relationships/image" Target="media/image406.png"/><Relationship Id="rId136" Type="http://schemas.openxmlformats.org/officeDocument/2006/relationships/image" Target="media/image405.png"/><Relationship Id="rId135" Type="http://schemas.openxmlformats.org/officeDocument/2006/relationships/image" Target="media/image404.png"/><Relationship Id="rId134" Type="http://schemas.openxmlformats.org/officeDocument/2006/relationships/image" Target="media/image403.png"/><Relationship Id="rId133" Type="http://schemas.openxmlformats.org/officeDocument/2006/relationships/image" Target="media/image402.png"/><Relationship Id="rId132" Type="http://schemas.openxmlformats.org/officeDocument/2006/relationships/image" Target="media/image401.png"/><Relationship Id="rId131" Type="http://schemas.openxmlformats.org/officeDocument/2006/relationships/image" Target="media/image400.png"/><Relationship Id="rId130" Type="http://schemas.openxmlformats.org/officeDocument/2006/relationships/image" Target="media/image399.png"/><Relationship Id="rId13" Type="http://schemas.openxmlformats.org/officeDocument/2006/relationships/image" Target="media/image282.png"/><Relationship Id="rId129" Type="http://schemas.openxmlformats.org/officeDocument/2006/relationships/image" Target="media/image398.png"/><Relationship Id="rId128" Type="http://schemas.openxmlformats.org/officeDocument/2006/relationships/image" Target="media/image397.png"/><Relationship Id="rId127" Type="http://schemas.openxmlformats.org/officeDocument/2006/relationships/image" Target="media/image396.png"/><Relationship Id="rId126" Type="http://schemas.openxmlformats.org/officeDocument/2006/relationships/image" Target="media/image395.png"/><Relationship Id="rId125" Type="http://schemas.openxmlformats.org/officeDocument/2006/relationships/image" Target="media/image394.png"/><Relationship Id="rId124" Type="http://schemas.openxmlformats.org/officeDocument/2006/relationships/image" Target="media/image393.png"/><Relationship Id="rId123" Type="http://schemas.openxmlformats.org/officeDocument/2006/relationships/image" Target="media/image392.png"/><Relationship Id="rId122" Type="http://schemas.openxmlformats.org/officeDocument/2006/relationships/image" Target="media/image391.png"/><Relationship Id="rId121" Type="http://schemas.openxmlformats.org/officeDocument/2006/relationships/image" Target="media/image390.png"/><Relationship Id="rId120" Type="http://schemas.openxmlformats.org/officeDocument/2006/relationships/image" Target="media/image389.png"/><Relationship Id="rId12" Type="http://schemas.openxmlformats.org/officeDocument/2006/relationships/image" Target="media/image281.png"/><Relationship Id="rId119" Type="http://schemas.openxmlformats.org/officeDocument/2006/relationships/image" Target="media/image388.png"/><Relationship Id="rId118" Type="http://schemas.openxmlformats.org/officeDocument/2006/relationships/image" Target="media/image387.png"/><Relationship Id="rId117" Type="http://schemas.openxmlformats.org/officeDocument/2006/relationships/image" Target="media/image386.png"/><Relationship Id="rId116" Type="http://schemas.openxmlformats.org/officeDocument/2006/relationships/image" Target="media/image385.png"/><Relationship Id="rId115" Type="http://schemas.openxmlformats.org/officeDocument/2006/relationships/image" Target="media/image384.png"/><Relationship Id="rId114" Type="http://schemas.openxmlformats.org/officeDocument/2006/relationships/image" Target="media/image383.png"/><Relationship Id="rId113" Type="http://schemas.openxmlformats.org/officeDocument/2006/relationships/image" Target="media/image382.png"/><Relationship Id="rId112" Type="http://schemas.openxmlformats.org/officeDocument/2006/relationships/image" Target="media/image381.png"/><Relationship Id="rId111" Type="http://schemas.openxmlformats.org/officeDocument/2006/relationships/image" Target="media/image380.png"/><Relationship Id="rId110" Type="http://schemas.openxmlformats.org/officeDocument/2006/relationships/image" Target="media/image379.png"/><Relationship Id="rId11" Type="http://schemas.openxmlformats.org/officeDocument/2006/relationships/image" Target="media/image280.png"/><Relationship Id="rId109" Type="http://schemas.openxmlformats.org/officeDocument/2006/relationships/image" Target="media/image378.png"/><Relationship Id="rId108" Type="http://schemas.openxmlformats.org/officeDocument/2006/relationships/image" Target="media/image377.png"/><Relationship Id="rId107" Type="http://schemas.openxmlformats.org/officeDocument/2006/relationships/image" Target="media/image376.png"/><Relationship Id="rId106" Type="http://schemas.openxmlformats.org/officeDocument/2006/relationships/image" Target="media/image375.png"/><Relationship Id="rId105" Type="http://schemas.openxmlformats.org/officeDocument/2006/relationships/image" Target="media/image374.png"/><Relationship Id="rId104" Type="http://schemas.openxmlformats.org/officeDocument/2006/relationships/image" Target="media/image373.png"/><Relationship Id="rId103" Type="http://schemas.openxmlformats.org/officeDocument/2006/relationships/image" Target="media/image372.png"/><Relationship Id="rId102" Type="http://schemas.openxmlformats.org/officeDocument/2006/relationships/image" Target="media/image371.png"/><Relationship Id="rId101" Type="http://schemas.openxmlformats.org/officeDocument/2006/relationships/image" Target="media/image370.png"/><Relationship Id="rId100" Type="http://schemas.openxmlformats.org/officeDocument/2006/relationships/image" Target="media/image369.png"/><Relationship Id="rId10" Type="http://schemas.openxmlformats.org/officeDocument/2006/relationships/image" Target="media/image279.jpeg"/><Relationship Id="rId1" Type="http://schemas.openxmlformats.org/officeDocument/2006/relationships/image" Target="media/image270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jpe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jpe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jpeg"/><Relationship Id="rId70" Type="http://schemas.openxmlformats.org/officeDocument/2006/relationships/image" Target="../media/image70.pn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pn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jpe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jpe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jpe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png"/><Relationship Id="rId48" Type="http://schemas.openxmlformats.org/officeDocument/2006/relationships/image" Target="../media/image48.jpe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jpe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pn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7" Type="http://schemas.openxmlformats.org/officeDocument/2006/relationships/image" Target="../media/image247.png"/><Relationship Id="rId246" Type="http://schemas.openxmlformats.org/officeDocument/2006/relationships/image" Target="../media/image246.png"/><Relationship Id="rId245" Type="http://schemas.openxmlformats.org/officeDocument/2006/relationships/image" Target="../media/image245.png"/><Relationship Id="rId244" Type="http://schemas.openxmlformats.org/officeDocument/2006/relationships/image" Target="../media/image244.jpeg"/><Relationship Id="rId243" Type="http://schemas.openxmlformats.org/officeDocument/2006/relationships/image" Target="../media/image243.jpeg"/><Relationship Id="rId242" Type="http://schemas.openxmlformats.org/officeDocument/2006/relationships/image" Target="../media/image242.jpeg"/><Relationship Id="rId241" Type="http://schemas.openxmlformats.org/officeDocument/2006/relationships/image" Target="../media/image241.jpeg"/><Relationship Id="rId240" Type="http://schemas.openxmlformats.org/officeDocument/2006/relationships/image" Target="../media/image240.png"/><Relationship Id="rId24" Type="http://schemas.openxmlformats.org/officeDocument/2006/relationships/image" Target="../media/image24.png"/><Relationship Id="rId239" Type="http://schemas.openxmlformats.org/officeDocument/2006/relationships/image" Target="../media/image239.jpeg"/><Relationship Id="rId238" Type="http://schemas.openxmlformats.org/officeDocument/2006/relationships/image" Target="../media/image238.jpeg"/><Relationship Id="rId237" Type="http://schemas.openxmlformats.org/officeDocument/2006/relationships/image" Target="../media/image237.jpeg"/><Relationship Id="rId236" Type="http://schemas.openxmlformats.org/officeDocument/2006/relationships/image" Target="../media/image236.png"/><Relationship Id="rId235" Type="http://schemas.openxmlformats.org/officeDocument/2006/relationships/image" Target="../media/image235.jpeg"/><Relationship Id="rId234" Type="http://schemas.openxmlformats.org/officeDocument/2006/relationships/image" Target="../media/image234.png"/><Relationship Id="rId233" Type="http://schemas.openxmlformats.org/officeDocument/2006/relationships/image" Target="../media/image233.jpeg"/><Relationship Id="rId232" Type="http://schemas.openxmlformats.org/officeDocument/2006/relationships/image" Target="../media/image232.png"/><Relationship Id="rId231" Type="http://schemas.openxmlformats.org/officeDocument/2006/relationships/image" Target="../media/image231.jpeg"/><Relationship Id="rId230" Type="http://schemas.openxmlformats.org/officeDocument/2006/relationships/image" Target="../media/image230.jpeg"/><Relationship Id="rId23" Type="http://schemas.openxmlformats.org/officeDocument/2006/relationships/image" Target="../media/image23.png"/><Relationship Id="rId229" Type="http://schemas.openxmlformats.org/officeDocument/2006/relationships/image" Target="../media/image229.png"/><Relationship Id="rId228" Type="http://schemas.openxmlformats.org/officeDocument/2006/relationships/image" Target="../media/image228.png"/><Relationship Id="rId227" Type="http://schemas.openxmlformats.org/officeDocument/2006/relationships/image" Target="../media/image227.png"/><Relationship Id="rId226" Type="http://schemas.openxmlformats.org/officeDocument/2006/relationships/image" Target="../media/image226.png"/><Relationship Id="rId225" Type="http://schemas.openxmlformats.org/officeDocument/2006/relationships/image" Target="../media/image225.png"/><Relationship Id="rId224" Type="http://schemas.openxmlformats.org/officeDocument/2006/relationships/image" Target="../media/image224.png"/><Relationship Id="rId223" Type="http://schemas.openxmlformats.org/officeDocument/2006/relationships/image" Target="../media/image223.png"/><Relationship Id="rId222" Type="http://schemas.openxmlformats.org/officeDocument/2006/relationships/image" Target="../media/image222.png"/><Relationship Id="rId221" Type="http://schemas.openxmlformats.org/officeDocument/2006/relationships/image" Target="../media/image221.png"/><Relationship Id="rId220" Type="http://schemas.openxmlformats.org/officeDocument/2006/relationships/image" Target="../media/image220.png"/><Relationship Id="rId22" Type="http://schemas.openxmlformats.org/officeDocument/2006/relationships/image" Target="../media/image22.png"/><Relationship Id="rId219" Type="http://schemas.openxmlformats.org/officeDocument/2006/relationships/image" Target="../media/image219.png"/><Relationship Id="rId218" Type="http://schemas.openxmlformats.org/officeDocument/2006/relationships/image" Target="../media/image218.png"/><Relationship Id="rId217" Type="http://schemas.openxmlformats.org/officeDocument/2006/relationships/image" Target="../media/image217.png"/><Relationship Id="rId216" Type="http://schemas.openxmlformats.org/officeDocument/2006/relationships/image" Target="../media/image216.png"/><Relationship Id="rId215" Type="http://schemas.openxmlformats.org/officeDocument/2006/relationships/image" Target="../media/image215.png"/><Relationship Id="rId214" Type="http://schemas.openxmlformats.org/officeDocument/2006/relationships/image" Target="../media/image214.png"/><Relationship Id="rId213" Type="http://schemas.openxmlformats.org/officeDocument/2006/relationships/image" Target="../media/image213.png"/><Relationship Id="rId212" Type="http://schemas.openxmlformats.org/officeDocument/2006/relationships/image" Target="../media/image212.png"/><Relationship Id="rId211" Type="http://schemas.openxmlformats.org/officeDocument/2006/relationships/image" Target="../media/image211.png"/><Relationship Id="rId210" Type="http://schemas.openxmlformats.org/officeDocument/2006/relationships/image" Target="../media/image210.png"/><Relationship Id="rId21" Type="http://schemas.openxmlformats.org/officeDocument/2006/relationships/image" Target="../media/image21.png"/><Relationship Id="rId209" Type="http://schemas.openxmlformats.org/officeDocument/2006/relationships/image" Target="../media/image209.png"/><Relationship Id="rId208" Type="http://schemas.openxmlformats.org/officeDocument/2006/relationships/image" Target="../media/image208.png"/><Relationship Id="rId207" Type="http://schemas.openxmlformats.org/officeDocument/2006/relationships/image" Target="../media/image207.png"/><Relationship Id="rId206" Type="http://schemas.openxmlformats.org/officeDocument/2006/relationships/image" Target="../media/image206.png"/><Relationship Id="rId205" Type="http://schemas.openxmlformats.org/officeDocument/2006/relationships/image" Target="../media/image205.png"/><Relationship Id="rId204" Type="http://schemas.openxmlformats.org/officeDocument/2006/relationships/image" Target="../media/image204.pn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png"/><Relationship Id="rId200" Type="http://schemas.openxmlformats.org/officeDocument/2006/relationships/image" Target="../media/image200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9" Type="http://schemas.openxmlformats.org/officeDocument/2006/relationships/image" Target="../media/image199.png"/><Relationship Id="rId198" Type="http://schemas.openxmlformats.org/officeDocument/2006/relationships/image" Target="../media/image198.png"/><Relationship Id="rId197" Type="http://schemas.openxmlformats.org/officeDocument/2006/relationships/image" Target="../media/image197.png"/><Relationship Id="rId196" Type="http://schemas.openxmlformats.org/officeDocument/2006/relationships/image" Target="../media/image196.png"/><Relationship Id="rId195" Type="http://schemas.openxmlformats.org/officeDocument/2006/relationships/image" Target="../media/image195.png"/><Relationship Id="rId194" Type="http://schemas.openxmlformats.org/officeDocument/2006/relationships/image" Target="../media/image194.png"/><Relationship Id="rId193" Type="http://schemas.openxmlformats.org/officeDocument/2006/relationships/image" Target="../media/image193.png"/><Relationship Id="rId192" Type="http://schemas.openxmlformats.org/officeDocument/2006/relationships/image" Target="../media/image192.png"/><Relationship Id="rId191" Type="http://schemas.openxmlformats.org/officeDocument/2006/relationships/image" Target="../media/image191.png"/><Relationship Id="rId190" Type="http://schemas.openxmlformats.org/officeDocument/2006/relationships/image" Target="../media/image190.png"/><Relationship Id="rId19" Type="http://schemas.openxmlformats.org/officeDocument/2006/relationships/image" Target="../media/image19.png"/><Relationship Id="rId189" Type="http://schemas.openxmlformats.org/officeDocument/2006/relationships/image" Target="../media/image189.png"/><Relationship Id="rId188" Type="http://schemas.openxmlformats.org/officeDocument/2006/relationships/image" Target="../media/image188.png"/><Relationship Id="rId187" Type="http://schemas.openxmlformats.org/officeDocument/2006/relationships/image" Target="../media/image187.png"/><Relationship Id="rId186" Type="http://schemas.openxmlformats.org/officeDocument/2006/relationships/image" Target="../media/image186.png"/><Relationship Id="rId185" Type="http://schemas.openxmlformats.org/officeDocument/2006/relationships/image" Target="../media/image185.png"/><Relationship Id="rId184" Type="http://schemas.openxmlformats.org/officeDocument/2006/relationships/image" Target="../media/image184.png"/><Relationship Id="rId183" Type="http://schemas.openxmlformats.org/officeDocument/2006/relationships/image" Target="../media/image183.png"/><Relationship Id="rId182" Type="http://schemas.openxmlformats.org/officeDocument/2006/relationships/image" Target="../media/image182.png"/><Relationship Id="rId181" Type="http://schemas.openxmlformats.org/officeDocument/2006/relationships/image" Target="../media/image181.png"/><Relationship Id="rId180" Type="http://schemas.openxmlformats.org/officeDocument/2006/relationships/image" Target="../media/image180.png"/><Relationship Id="rId18" Type="http://schemas.openxmlformats.org/officeDocument/2006/relationships/image" Target="../media/image18.pn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png"/><Relationship Id="rId176" Type="http://schemas.openxmlformats.org/officeDocument/2006/relationships/image" Target="../media/image176.png"/><Relationship Id="rId175" Type="http://schemas.openxmlformats.org/officeDocument/2006/relationships/image" Target="../media/image175.png"/><Relationship Id="rId174" Type="http://schemas.openxmlformats.org/officeDocument/2006/relationships/image" Target="../media/image174.png"/><Relationship Id="rId173" Type="http://schemas.openxmlformats.org/officeDocument/2006/relationships/image" Target="../media/image173.png"/><Relationship Id="rId172" Type="http://schemas.openxmlformats.org/officeDocument/2006/relationships/image" Target="../media/image172.png"/><Relationship Id="rId171" Type="http://schemas.openxmlformats.org/officeDocument/2006/relationships/image" Target="../media/image171.pn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png"/><Relationship Id="rId168" Type="http://schemas.openxmlformats.org/officeDocument/2006/relationships/image" Target="../media/image168.png"/><Relationship Id="rId167" Type="http://schemas.openxmlformats.org/officeDocument/2006/relationships/image" Target="../media/image167.png"/><Relationship Id="rId166" Type="http://schemas.openxmlformats.org/officeDocument/2006/relationships/image" Target="../media/image166.png"/><Relationship Id="rId165" Type="http://schemas.openxmlformats.org/officeDocument/2006/relationships/image" Target="../media/image165.png"/><Relationship Id="rId164" Type="http://schemas.openxmlformats.org/officeDocument/2006/relationships/image" Target="../media/image164.png"/><Relationship Id="rId163" Type="http://schemas.openxmlformats.org/officeDocument/2006/relationships/image" Target="../media/image163.png"/><Relationship Id="rId162" Type="http://schemas.openxmlformats.org/officeDocument/2006/relationships/image" Target="../media/image162.png"/><Relationship Id="rId161" Type="http://schemas.openxmlformats.org/officeDocument/2006/relationships/image" Target="../media/image161.png"/><Relationship Id="rId160" Type="http://schemas.openxmlformats.org/officeDocument/2006/relationships/image" Target="../media/image160.pn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png"/><Relationship Id="rId156" Type="http://schemas.openxmlformats.org/officeDocument/2006/relationships/image" Target="../media/image156.png"/><Relationship Id="rId155" Type="http://schemas.openxmlformats.org/officeDocument/2006/relationships/image" Target="../media/image155.pn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png"/><Relationship Id="rId150" Type="http://schemas.openxmlformats.org/officeDocument/2006/relationships/image" Target="../media/image150.png"/><Relationship Id="rId15" Type="http://schemas.openxmlformats.org/officeDocument/2006/relationships/image" Target="../media/image15.png"/><Relationship Id="rId149" Type="http://schemas.openxmlformats.org/officeDocument/2006/relationships/image" Target="../media/image149.png"/><Relationship Id="rId148" Type="http://schemas.openxmlformats.org/officeDocument/2006/relationships/image" Target="../media/image148.png"/><Relationship Id="rId147" Type="http://schemas.openxmlformats.org/officeDocument/2006/relationships/image" Target="../media/image147.png"/><Relationship Id="rId146" Type="http://schemas.openxmlformats.org/officeDocument/2006/relationships/image" Target="../media/image146.png"/><Relationship Id="rId145" Type="http://schemas.openxmlformats.org/officeDocument/2006/relationships/image" Target="../media/image145.png"/><Relationship Id="rId144" Type="http://schemas.openxmlformats.org/officeDocument/2006/relationships/image" Target="../media/image144.png"/><Relationship Id="rId143" Type="http://schemas.openxmlformats.org/officeDocument/2006/relationships/image" Target="../media/image143.png"/><Relationship Id="rId142" Type="http://schemas.openxmlformats.org/officeDocument/2006/relationships/image" Target="../media/image142.png"/><Relationship Id="rId141" Type="http://schemas.openxmlformats.org/officeDocument/2006/relationships/image" Target="../media/image141.png"/><Relationship Id="rId140" Type="http://schemas.openxmlformats.org/officeDocument/2006/relationships/image" Target="../media/image140.png"/><Relationship Id="rId14" Type="http://schemas.openxmlformats.org/officeDocument/2006/relationships/image" Target="../media/image14.png"/><Relationship Id="rId139" Type="http://schemas.openxmlformats.org/officeDocument/2006/relationships/image" Target="../media/image139.png"/><Relationship Id="rId138" Type="http://schemas.openxmlformats.org/officeDocument/2006/relationships/image" Target="../media/image138.pn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png"/><Relationship Id="rId134" Type="http://schemas.openxmlformats.org/officeDocument/2006/relationships/image" Target="../media/image134.pn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56.png"/><Relationship Id="rId8" Type="http://schemas.openxmlformats.org/officeDocument/2006/relationships/image" Target="../media/image255.png"/><Relationship Id="rId7" Type="http://schemas.openxmlformats.org/officeDocument/2006/relationships/image" Target="../media/image254.png"/><Relationship Id="rId6" Type="http://schemas.openxmlformats.org/officeDocument/2006/relationships/image" Target="../media/image253.png"/><Relationship Id="rId5" Type="http://schemas.openxmlformats.org/officeDocument/2006/relationships/image" Target="../media/image252.png"/><Relationship Id="rId4" Type="http://schemas.openxmlformats.org/officeDocument/2006/relationships/image" Target="../media/image251.png"/><Relationship Id="rId3" Type="http://schemas.openxmlformats.org/officeDocument/2006/relationships/image" Target="../media/image250.png"/><Relationship Id="rId22" Type="http://schemas.openxmlformats.org/officeDocument/2006/relationships/image" Target="../media/image269.png"/><Relationship Id="rId21" Type="http://schemas.openxmlformats.org/officeDocument/2006/relationships/image" Target="../media/image268.png"/><Relationship Id="rId20" Type="http://schemas.openxmlformats.org/officeDocument/2006/relationships/image" Target="../media/image267.png"/><Relationship Id="rId2" Type="http://schemas.openxmlformats.org/officeDocument/2006/relationships/image" Target="../media/image249.png"/><Relationship Id="rId19" Type="http://schemas.openxmlformats.org/officeDocument/2006/relationships/image" Target="../media/image266.png"/><Relationship Id="rId18" Type="http://schemas.openxmlformats.org/officeDocument/2006/relationships/image" Target="../media/image265.png"/><Relationship Id="rId17" Type="http://schemas.openxmlformats.org/officeDocument/2006/relationships/image" Target="../media/image264.png"/><Relationship Id="rId16" Type="http://schemas.openxmlformats.org/officeDocument/2006/relationships/image" Target="../media/image263.png"/><Relationship Id="rId15" Type="http://schemas.openxmlformats.org/officeDocument/2006/relationships/image" Target="../media/image262.png"/><Relationship Id="rId14" Type="http://schemas.openxmlformats.org/officeDocument/2006/relationships/image" Target="../media/image261.png"/><Relationship Id="rId13" Type="http://schemas.openxmlformats.org/officeDocument/2006/relationships/image" Target="../media/image260.png"/><Relationship Id="rId12" Type="http://schemas.openxmlformats.org/officeDocument/2006/relationships/image" Target="../media/image259.png"/><Relationship Id="rId11" Type="http://schemas.openxmlformats.org/officeDocument/2006/relationships/image" Target="../media/image258.png"/><Relationship Id="rId10" Type="http://schemas.openxmlformats.org/officeDocument/2006/relationships/image" Target="../media/image257.png"/><Relationship Id="rId1" Type="http://schemas.openxmlformats.org/officeDocument/2006/relationships/image" Target="../media/image24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17</xdr:col>
      <xdr:colOff>228600</xdr:colOff>
      <xdr:row>45</xdr:row>
      <xdr:rowOff>142875</xdr:rowOff>
    </xdr:from>
    <xdr:ext cx="942975" cy="942975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8701405" y="48312705"/>
          <a:ext cx="942975" cy="942975"/>
        </a:xfrm>
        <a:prstGeom prst="rect">
          <a:avLst/>
        </a:prstGeom>
      </xdr:spPr>
    </xdr:pic>
    <xdr:clientData/>
  </xdr:oneCellAnchor>
  <xdr:oneCellAnchor>
    <xdr:from>
      <xdr:col>17</xdr:col>
      <xdr:colOff>432495</xdr:colOff>
      <xdr:row>152</xdr:row>
      <xdr:rowOff>0</xdr:rowOff>
    </xdr:from>
    <xdr:ext cx="659011" cy="1171575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8905240" y="174182405"/>
          <a:ext cx="658495" cy="1171575"/>
        </a:xfrm>
        <a:prstGeom prst="rect">
          <a:avLst/>
        </a:prstGeom>
      </xdr:spPr>
    </xdr:pic>
    <xdr:clientData/>
  </xdr:oneCellAnchor>
  <xdr:oneCellAnchor>
    <xdr:from>
      <xdr:col>17</xdr:col>
      <xdr:colOff>77313</xdr:colOff>
      <xdr:row>5</xdr:row>
      <xdr:rowOff>165601</xdr:rowOff>
    </xdr:from>
    <xdr:ext cx="1247775" cy="819150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8549640" y="1471930"/>
          <a:ext cx="1247775" cy="819150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9</xdr:row>
      <xdr:rowOff>114300</xdr:rowOff>
    </xdr:from>
    <xdr:ext cx="1143000" cy="838200"/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8510905" y="6107430"/>
          <a:ext cx="1143000" cy="8382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7</xdr:row>
      <xdr:rowOff>95250</xdr:rowOff>
    </xdr:from>
    <xdr:ext cx="1143000" cy="838200"/>
    <xdr:pic>
      <xdr:nvPicPr>
        <xdr:cNvPr id="6" name="图片 5"/>
        <xdr:cNvPicPr/>
      </xdr:nvPicPr>
      <xdr:blipFill>
        <a:blip r:embed="rId4"/>
        <a:stretch>
          <a:fillRect/>
        </a:stretch>
      </xdr:blipFill>
      <xdr:spPr>
        <a:xfrm>
          <a:off x="8568055" y="3745230"/>
          <a:ext cx="1143000" cy="8382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8</xdr:row>
      <xdr:rowOff>95250</xdr:rowOff>
    </xdr:from>
    <xdr:ext cx="1104900" cy="971550"/>
    <xdr:pic>
      <xdr:nvPicPr>
        <xdr:cNvPr id="7" name="图片 6"/>
        <xdr:cNvPicPr/>
      </xdr:nvPicPr>
      <xdr:blipFill>
        <a:blip r:embed="rId5"/>
        <a:stretch>
          <a:fillRect/>
        </a:stretch>
      </xdr:blipFill>
      <xdr:spPr>
        <a:xfrm>
          <a:off x="8568055" y="4916805"/>
          <a:ext cx="1104900" cy="971550"/>
        </a:xfrm>
        <a:prstGeom prst="rect">
          <a:avLst/>
        </a:prstGeom>
      </xdr:spPr>
    </xdr:pic>
    <xdr:clientData/>
  </xdr:oneCellAnchor>
  <xdr:oneCellAnchor>
    <xdr:from>
      <xdr:col>17</xdr:col>
      <xdr:colOff>128805</xdr:colOff>
      <xdr:row>6</xdr:row>
      <xdr:rowOff>168195</xdr:rowOff>
    </xdr:from>
    <xdr:ext cx="1190625" cy="1009650"/>
    <xdr:pic>
      <xdr:nvPicPr>
        <xdr:cNvPr id="8" name="图片 7"/>
        <xdr:cNvPicPr/>
      </xdr:nvPicPr>
      <xdr:blipFill>
        <a:blip r:embed="rId5"/>
        <a:stretch>
          <a:fillRect/>
        </a:stretch>
      </xdr:blipFill>
      <xdr:spPr>
        <a:xfrm>
          <a:off x="8601075" y="2646045"/>
          <a:ext cx="1190625" cy="100965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14</xdr:row>
      <xdr:rowOff>95250</xdr:rowOff>
    </xdr:from>
    <xdr:ext cx="1114425" cy="1009650"/>
    <xdr:pic>
      <xdr:nvPicPr>
        <xdr:cNvPr id="9" name="图片 8"/>
        <xdr:cNvPicPr/>
      </xdr:nvPicPr>
      <xdr:blipFill>
        <a:blip r:embed="rId6"/>
        <a:stretch>
          <a:fillRect/>
        </a:stretch>
      </xdr:blipFill>
      <xdr:spPr>
        <a:xfrm>
          <a:off x="8568055" y="11946255"/>
          <a:ext cx="1114425" cy="100965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15</xdr:row>
      <xdr:rowOff>76200</xdr:rowOff>
    </xdr:from>
    <xdr:ext cx="1000125" cy="857250"/>
    <xdr:pic>
      <xdr:nvPicPr>
        <xdr:cNvPr id="10" name="图片 9"/>
        <xdr:cNvPicPr/>
      </xdr:nvPicPr>
      <xdr:blipFill>
        <a:blip r:embed="rId7"/>
        <a:stretch>
          <a:fillRect/>
        </a:stretch>
      </xdr:blipFill>
      <xdr:spPr>
        <a:xfrm>
          <a:off x="8520430" y="13098780"/>
          <a:ext cx="1000125" cy="857250"/>
        </a:xfrm>
        <a:prstGeom prst="rect">
          <a:avLst/>
        </a:prstGeom>
      </xdr:spPr>
    </xdr:pic>
    <xdr:clientData/>
  </xdr:oneCellAnchor>
  <xdr:oneCellAnchor>
    <xdr:from>
      <xdr:col>17</xdr:col>
      <xdr:colOff>209550</xdr:colOff>
      <xdr:row>16</xdr:row>
      <xdr:rowOff>152400</xdr:rowOff>
    </xdr:from>
    <xdr:ext cx="647700" cy="771525"/>
    <xdr:pic>
      <xdr:nvPicPr>
        <xdr:cNvPr id="11" name="图片 10"/>
        <xdr:cNvPicPr/>
      </xdr:nvPicPr>
      <xdr:blipFill>
        <a:blip r:embed="rId8"/>
        <a:stretch>
          <a:fillRect/>
        </a:stretch>
      </xdr:blipFill>
      <xdr:spPr>
        <a:xfrm>
          <a:off x="8682355" y="14346555"/>
          <a:ext cx="647700" cy="771525"/>
        </a:xfrm>
        <a:prstGeom prst="rect">
          <a:avLst/>
        </a:prstGeom>
      </xdr:spPr>
    </xdr:pic>
    <xdr:clientData/>
  </xdr:oneCellAnchor>
  <xdr:oneCellAnchor>
    <xdr:from>
      <xdr:col>17</xdr:col>
      <xdr:colOff>238125</xdr:colOff>
      <xdr:row>16</xdr:row>
      <xdr:rowOff>1162050</xdr:rowOff>
    </xdr:from>
    <xdr:ext cx="571500" cy="1200150"/>
    <xdr:pic>
      <xdr:nvPicPr>
        <xdr:cNvPr id="12" name="图片 11"/>
        <xdr:cNvPicPr/>
      </xdr:nvPicPr>
      <xdr:blipFill>
        <a:blip r:embed="rId9"/>
        <a:stretch>
          <a:fillRect/>
        </a:stretch>
      </xdr:blipFill>
      <xdr:spPr>
        <a:xfrm>
          <a:off x="8710930" y="15356205"/>
          <a:ext cx="571500" cy="1200150"/>
        </a:xfrm>
        <a:prstGeom prst="rect">
          <a:avLst/>
        </a:prstGeom>
      </xdr:spPr>
    </xdr:pic>
    <xdr:clientData/>
  </xdr:oneCellAnchor>
  <xdr:oneCellAnchor>
    <xdr:from>
      <xdr:col>17</xdr:col>
      <xdr:colOff>28575</xdr:colOff>
      <xdr:row>18</xdr:row>
      <xdr:rowOff>323850</xdr:rowOff>
    </xdr:from>
    <xdr:ext cx="1076325" cy="828675"/>
    <xdr:pic>
      <xdr:nvPicPr>
        <xdr:cNvPr id="13" name="图片 12"/>
        <xdr:cNvPicPr/>
      </xdr:nvPicPr>
      <xdr:blipFill>
        <a:blip r:embed="rId10"/>
        <a:stretch>
          <a:fillRect/>
        </a:stretch>
      </xdr:blipFill>
      <xdr:spPr>
        <a:xfrm>
          <a:off x="8501380" y="16861155"/>
          <a:ext cx="1076325" cy="82867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19</xdr:row>
      <xdr:rowOff>0</xdr:rowOff>
    </xdr:from>
    <xdr:ext cx="1076325" cy="828675"/>
    <xdr:pic>
      <xdr:nvPicPr>
        <xdr:cNvPr id="14" name="图片 13"/>
        <xdr:cNvPicPr/>
      </xdr:nvPicPr>
      <xdr:blipFill>
        <a:blip r:embed="rId10"/>
        <a:stretch>
          <a:fillRect/>
        </a:stretch>
      </xdr:blipFill>
      <xdr:spPr>
        <a:xfrm>
          <a:off x="8472805" y="17708880"/>
          <a:ext cx="1076325" cy="82867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20</xdr:row>
      <xdr:rowOff>76200</xdr:rowOff>
    </xdr:from>
    <xdr:ext cx="847725" cy="1009650"/>
    <xdr:pic>
      <xdr:nvPicPr>
        <xdr:cNvPr id="15" name="图片 14"/>
        <xdr:cNvPicPr/>
      </xdr:nvPicPr>
      <xdr:blipFill>
        <a:blip r:embed="rId11"/>
        <a:stretch>
          <a:fillRect/>
        </a:stretch>
      </xdr:blipFill>
      <xdr:spPr>
        <a:xfrm>
          <a:off x="8549005" y="18956655"/>
          <a:ext cx="847725" cy="1009650"/>
        </a:xfrm>
        <a:prstGeom prst="rect">
          <a:avLst/>
        </a:prstGeom>
      </xdr:spPr>
    </xdr:pic>
    <xdr:clientData/>
  </xdr:oneCellAnchor>
  <xdr:oneCellAnchor>
    <xdr:from>
      <xdr:col>17</xdr:col>
      <xdr:colOff>276225</xdr:colOff>
      <xdr:row>21</xdr:row>
      <xdr:rowOff>38100</xdr:rowOff>
    </xdr:from>
    <xdr:ext cx="742950" cy="1085850"/>
    <xdr:pic>
      <xdr:nvPicPr>
        <xdr:cNvPr id="16" name="图片 15"/>
        <xdr:cNvPicPr/>
      </xdr:nvPicPr>
      <xdr:blipFill>
        <a:blip r:embed="rId12"/>
        <a:stretch>
          <a:fillRect/>
        </a:stretch>
      </xdr:blipFill>
      <xdr:spPr>
        <a:xfrm>
          <a:off x="8749030" y="20090130"/>
          <a:ext cx="742950" cy="1085850"/>
        </a:xfrm>
        <a:prstGeom prst="rect">
          <a:avLst/>
        </a:prstGeom>
      </xdr:spPr>
    </xdr:pic>
    <xdr:clientData/>
  </xdr:oneCellAnchor>
  <xdr:oneCellAnchor>
    <xdr:from>
      <xdr:col>17</xdr:col>
      <xdr:colOff>266700</xdr:colOff>
      <xdr:row>22</xdr:row>
      <xdr:rowOff>142875</xdr:rowOff>
    </xdr:from>
    <xdr:ext cx="685800" cy="885825"/>
    <xdr:pic>
      <xdr:nvPicPr>
        <xdr:cNvPr id="17" name="图片 16"/>
        <xdr:cNvPicPr/>
      </xdr:nvPicPr>
      <xdr:blipFill>
        <a:blip r:embed="rId13"/>
        <a:stretch>
          <a:fillRect/>
        </a:stretch>
      </xdr:blipFill>
      <xdr:spPr>
        <a:xfrm>
          <a:off x="8739505" y="21366480"/>
          <a:ext cx="685800" cy="885825"/>
        </a:xfrm>
        <a:prstGeom prst="rect">
          <a:avLst/>
        </a:prstGeom>
      </xdr:spPr>
    </xdr:pic>
    <xdr:clientData/>
  </xdr:oneCellAnchor>
  <xdr:oneCellAnchor>
    <xdr:from>
      <xdr:col>17</xdr:col>
      <xdr:colOff>161925</xdr:colOff>
      <xdr:row>22</xdr:row>
      <xdr:rowOff>1133475</xdr:rowOff>
    </xdr:from>
    <xdr:ext cx="857250" cy="1143000"/>
    <xdr:pic>
      <xdr:nvPicPr>
        <xdr:cNvPr id="18" name="图片 17"/>
        <xdr:cNvPicPr/>
      </xdr:nvPicPr>
      <xdr:blipFill>
        <a:blip r:embed="rId14"/>
        <a:stretch>
          <a:fillRect/>
        </a:stretch>
      </xdr:blipFill>
      <xdr:spPr>
        <a:xfrm>
          <a:off x="8634730" y="22357080"/>
          <a:ext cx="857250" cy="1143000"/>
        </a:xfrm>
        <a:prstGeom prst="rect">
          <a:avLst/>
        </a:prstGeom>
      </xdr:spPr>
    </xdr:pic>
    <xdr:clientData/>
  </xdr:oneCellAnchor>
  <xdr:oneCellAnchor>
    <xdr:from>
      <xdr:col>17</xdr:col>
      <xdr:colOff>171450</xdr:colOff>
      <xdr:row>24</xdr:row>
      <xdr:rowOff>0</xdr:rowOff>
    </xdr:from>
    <xdr:ext cx="904875" cy="1162050"/>
    <xdr:pic>
      <xdr:nvPicPr>
        <xdr:cNvPr id="19" name="图片 18"/>
        <xdr:cNvPicPr/>
      </xdr:nvPicPr>
      <xdr:blipFill>
        <a:blip r:embed="rId15"/>
        <a:stretch>
          <a:fillRect/>
        </a:stretch>
      </xdr:blipFill>
      <xdr:spPr>
        <a:xfrm>
          <a:off x="8644255" y="23566755"/>
          <a:ext cx="904875" cy="1162050"/>
        </a:xfrm>
        <a:prstGeom prst="rect">
          <a:avLst/>
        </a:prstGeom>
      </xdr:spPr>
    </xdr:pic>
    <xdr:clientData/>
  </xdr:oneCellAnchor>
  <xdr:oneCellAnchor>
    <xdr:from>
      <xdr:col>17</xdr:col>
      <xdr:colOff>238125</xdr:colOff>
      <xdr:row>25</xdr:row>
      <xdr:rowOff>228600</xdr:rowOff>
    </xdr:from>
    <xdr:ext cx="647700" cy="733425"/>
    <xdr:pic>
      <xdr:nvPicPr>
        <xdr:cNvPr id="20" name="图片 19"/>
        <xdr:cNvPicPr/>
      </xdr:nvPicPr>
      <xdr:blipFill>
        <a:blip r:embed="rId16"/>
        <a:stretch>
          <a:fillRect/>
        </a:stretch>
      </xdr:blipFill>
      <xdr:spPr>
        <a:xfrm>
          <a:off x="8710930" y="24966930"/>
          <a:ext cx="647700" cy="733425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376</xdr:row>
      <xdr:rowOff>0</xdr:rowOff>
    </xdr:from>
    <xdr:ext cx="1086269" cy="981075"/>
    <xdr:pic>
      <xdr:nvPicPr>
        <xdr:cNvPr id="21" name="图片 20"/>
        <xdr:cNvPicPr/>
      </xdr:nvPicPr>
      <xdr:blipFill>
        <a:blip r:embed="rId17"/>
        <a:stretch>
          <a:fillRect/>
        </a:stretch>
      </xdr:blipFill>
      <xdr:spPr>
        <a:xfrm>
          <a:off x="8615680" y="436455820"/>
          <a:ext cx="1085850" cy="981075"/>
        </a:xfrm>
        <a:prstGeom prst="rect">
          <a:avLst/>
        </a:prstGeom>
      </xdr:spPr>
    </xdr:pic>
    <xdr:clientData/>
  </xdr:oneCellAnchor>
  <xdr:oneCellAnchor>
    <xdr:from>
      <xdr:col>17</xdr:col>
      <xdr:colOff>209550</xdr:colOff>
      <xdr:row>26</xdr:row>
      <xdr:rowOff>238125</xdr:rowOff>
    </xdr:from>
    <xdr:ext cx="762000" cy="695325"/>
    <xdr:pic>
      <xdr:nvPicPr>
        <xdr:cNvPr id="22" name="图片 21"/>
        <xdr:cNvPicPr/>
      </xdr:nvPicPr>
      <xdr:blipFill>
        <a:blip r:embed="rId18"/>
        <a:stretch>
          <a:fillRect/>
        </a:stretch>
      </xdr:blipFill>
      <xdr:spPr>
        <a:xfrm>
          <a:off x="8682355" y="26148030"/>
          <a:ext cx="762000" cy="695325"/>
        </a:xfrm>
        <a:prstGeom prst="rect">
          <a:avLst/>
        </a:prstGeom>
      </xdr:spPr>
    </xdr:pic>
    <xdr:clientData/>
  </xdr:oneCellAnchor>
  <xdr:oneCellAnchor>
    <xdr:from>
      <xdr:col>17</xdr:col>
      <xdr:colOff>333375</xdr:colOff>
      <xdr:row>27</xdr:row>
      <xdr:rowOff>219075</xdr:rowOff>
    </xdr:from>
    <xdr:ext cx="600075" cy="762000"/>
    <xdr:pic>
      <xdr:nvPicPr>
        <xdr:cNvPr id="23" name="图片 22"/>
        <xdr:cNvPicPr/>
      </xdr:nvPicPr>
      <xdr:blipFill>
        <a:blip r:embed="rId19"/>
        <a:stretch>
          <a:fillRect/>
        </a:stretch>
      </xdr:blipFill>
      <xdr:spPr>
        <a:xfrm>
          <a:off x="8806180" y="27300555"/>
          <a:ext cx="600075" cy="762000"/>
        </a:xfrm>
        <a:prstGeom prst="rect">
          <a:avLst/>
        </a:prstGeom>
      </xdr:spPr>
    </xdr:pic>
    <xdr:clientData/>
  </xdr:oneCellAnchor>
  <xdr:oneCellAnchor>
    <xdr:from>
      <xdr:col>17</xdr:col>
      <xdr:colOff>209550</xdr:colOff>
      <xdr:row>28</xdr:row>
      <xdr:rowOff>28575</xdr:rowOff>
    </xdr:from>
    <xdr:ext cx="809625" cy="1047750"/>
    <xdr:pic>
      <xdr:nvPicPr>
        <xdr:cNvPr id="24" name="图片 23"/>
        <xdr:cNvPicPr/>
      </xdr:nvPicPr>
      <xdr:blipFill>
        <a:blip r:embed="rId20"/>
        <a:stretch>
          <a:fillRect/>
        </a:stretch>
      </xdr:blipFill>
      <xdr:spPr>
        <a:xfrm>
          <a:off x="8682355" y="28281630"/>
          <a:ext cx="809625" cy="1047750"/>
        </a:xfrm>
        <a:prstGeom prst="rect">
          <a:avLst/>
        </a:prstGeom>
      </xdr:spPr>
    </xdr:pic>
    <xdr:clientData/>
  </xdr:oneCellAnchor>
  <xdr:oneCellAnchor>
    <xdr:from>
      <xdr:col>17</xdr:col>
      <xdr:colOff>152400</xdr:colOff>
      <xdr:row>29</xdr:row>
      <xdr:rowOff>257175</xdr:rowOff>
    </xdr:from>
    <xdr:ext cx="857250" cy="628650"/>
    <xdr:pic>
      <xdr:nvPicPr>
        <xdr:cNvPr id="25" name="图片 24"/>
        <xdr:cNvPicPr/>
      </xdr:nvPicPr>
      <xdr:blipFill>
        <a:blip r:embed="rId21"/>
        <a:stretch>
          <a:fillRect/>
        </a:stretch>
      </xdr:blipFill>
      <xdr:spPr>
        <a:xfrm>
          <a:off x="8625205" y="29681805"/>
          <a:ext cx="857250" cy="628650"/>
        </a:xfrm>
        <a:prstGeom prst="rect">
          <a:avLst/>
        </a:prstGeom>
      </xdr:spPr>
    </xdr:pic>
    <xdr:clientData/>
  </xdr:oneCellAnchor>
  <xdr:oneCellAnchor>
    <xdr:from>
      <xdr:col>17</xdr:col>
      <xdr:colOff>285750</xdr:colOff>
      <xdr:row>30</xdr:row>
      <xdr:rowOff>66675</xdr:rowOff>
    </xdr:from>
    <xdr:ext cx="628650" cy="942975"/>
    <xdr:pic>
      <xdr:nvPicPr>
        <xdr:cNvPr id="26" name="图片 25"/>
        <xdr:cNvPicPr/>
      </xdr:nvPicPr>
      <xdr:blipFill>
        <a:blip r:embed="rId22"/>
        <a:stretch>
          <a:fillRect/>
        </a:stretch>
      </xdr:blipFill>
      <xdr:spPr>
        <a:xfrm>
          <a:off x="8758555" y="30662880"/>
          <a:ext cx="628650" cy="942975"/>
        </a:xfrm>
        <a:prstGeom prst="rect">
          <a:avLst/>
        </a:prstGeom>
      </xdr:spPr>
    </xdr:pic>
    <xdr:clientData/>
  </xdr:oneCellAnchor>
  <xdr:oneCellAnchor>
    <xdr:from>
      <xdr:col>17</xdr:col>
      <xdr:colOff>152400</xdr:colOff>
      <xdr:row>31</xdr:row>
      <xdr:rowOff>190500</xdr:rowOff>
    </xdr:from>
    <xdr:ext cx="933450" cy="685800"/>
    <xdr:pic>
      <xdr:nvPicPr>
        <xdr:cNvPr id="27" name="图片 26"/>
        <xdr:cNvPicPr/>
      </xdr:nvPicPr>
      <xdr:blipFill>
        <a:blip r:embed="rId23"/>
        <a:stretch>
          <a:fillRect/>
        </a:stretch>
      </xdr:blipFill>
      <xdr:spPr>
        <a:xfrm>
          <a:off x="8625205" y="31958280"/>
          <a:ext cx="933450" cy="68580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32</xdr:row>
      <xdr:rowOff>0</xdr:rowOff>
    </xdr:from>
    <xdr:ext cx="1123950" cy="1028700"/>
    <xdr:pic>
      <xdr:nvPicPr>
        <xdr:cNvPr id="28" name="图片 27"/>
        <xdr:cNvPicPr/>
      </xdr:nvPicPr>
      <xdr:blipFill>
        <a:blip r:embed="rId24"/>
        <a:stretch>
          <a:fillRect/>
        </a:stretch>
      </xdr:blipFill>
      <xdr:spPr>
        <a:xfrm>
          <a:off x="8472805" y="32939355"/>
          <a:ext cx="1123950" cy="1028700"/>
        </a:xfrm>
        <a:prstGeom prst="rect">
          <a:avLst/>
        </a:prstGeom>
      </xdr:spPr>
    </xdr:pic>
    <xdr:clientData/>
  </xdr:oneCellAnchor>
  <xdr:oneCellAnchor>
    <xdr:from>
      <xdr:col>17</xdr:col>
      <xdr:colOff>314325</xdr:colOff>
      <xdr:row>33</xdr:row>
      <xdr:rowOff>285750</xdr:rowOff>
    </xdr:from>
    <xdr:ext cx="638175" cy="676275"/>
    <xdr:pic>
      <xdr:nvPicPr>
        <xdr:cNvPr id="29" name="图片 28"/>
        <xdr:cNvPicPr/>
      </xdr:nvPicPr>
      <xdr:blipFill>
        <a:blip r:embed="rId25"/>
        <a:stretch>
          <a:fillRect/>
        </a:stretch>
      </xdr:blipFill>
      <xdr:spPr>
        <a:xfrm>
          <a:off x="8787130" y="34396680"/>
          <a:ext cx="638175" cy="676275"/>
        </a:xfrm>
        <a:prstGeom prst="rect">
          <a:avLst/>
        </a:prstGeom>
      </xdr:spPr>
    </xdr:pic>
    <xdr:clientData/>
  </xdr:oneCellAnchor>
  <xdr:oneCellAnchor>
    <xdr:from>
      <xdr:col>17</xdr:col>
      <xdr:colOff>129540</xdr:colOff>
      <xdr:row>34</xdr:row>
      <xdr:rowOff>190500</xdr:rowOff>
    </xdr:from>
    <xdr:ext cx="1151255" cy="838200"/>
    <xdr:pic>
      <xdr:nvPicPr>
        <xdr:cNvPr id="30" name="图片 29"/>
        <xdr:cNvPicPr/>
      </xdr:nvPicPr>
      <xdr:blipFill>
        <a:blip r:embed="rId26"/>
        <a:stretch>
          <a:fillRect/>
        </a:stretch>
      </xdr:blipFill>
      <xdr:spPr>
        <a:xfrm>
          <a:off x="8602345" y="35473005"/>
          <a:ext cx="1151255" cy="838200"/>
        </a:xfrm>
        <a:prstGeom prst="rect">
          <a:avLst/>
        </a:prstGeom>
      </xdr:spPr>
    </xdr:pic>
    <xdr:clientData/>
  </xdr:oneCellAnchor>
  <xdr:oneCellAnchor>
    <xdr:from>
      <xdr:col>17</xdr:col>
      <xdr:colOff>123825</xdr:colOff>
      <xdr:row>35</xdr:row>
      <xdr:rowOff>171450</xdr:rowOff>
    </xdr:from>
    <xdr:ext cx="914400" cy="609600"/>
    <xdr:pic>
      <xdr:nvPicPr>
        <xdr:cNvPr id="31" name="图片 30"/>
        <xdr:cNvPicPr/>
      </xdr:nvPicPr>
      <xdr:blipFill>
        <a:blip r:embed="rId27"/>
        <a:stretch>
          <a:fillRect/>
        </a:stretch>
      </xdr:blipFill>
      <xdr:spPr>
        <a:xfrm>
          <a:off x="8596630" y="36625530"/>
          <a:ext cx="914400" cy="609600"/>
        </a:xfrm>
        <a:prstGeom prst="rect">
          <a:avLst/>
        </a:prstGeom>
      </xdr:spPr>
    </xdr:pic>
    <xdr:clientData/>
  </xdr:oneCellAnchor>
  <xdr:oneCellAnchor>
    <xdr:from>
      <xdr:col>17</xdr:col>
      <xdr:colOff>85725</xdr:colOff>
      <xdr:row>37</xdr:row>
      <xdr:rowOff>228600</xdr:rowOff>
    </xdr:from>
    <xdr:ext cx="819150" cy="628650"/>
    <xdr:pic>
      <xdr:nvPicPr>
        <xdr:cNvPr id="32" name="图片 31"/>
        <xdr:cNvPicPr/>
      </xdr:nvPicPr>
      <xdr:blipFill>
        <a:blip r:embed="rId28"/>
        <a:stretch>
          <a:fillRect/>
        </a:stretch>
      </xdr:blipFill>
      <xdr:spPr>
        <a:xfrm>
          <a:off x="8558530" y="39025830"/>
          <a:ext cx="819150" cy="628650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36</xdr:row>
      <xdr:rowOff>457200</xdr:rowOff>
    </xdr:from>
    <xdr:ext cx="904875" cy="533400"/>
    <xdr:pic>
      <xdr:nvPicPr>
        <xdr:cNvPr id="33" name="图片 32"/>
        <xdr:cNvPicPr/>
      </xdr:nvPicPr>
      <xdr:blipFill>
        <a:blip r:embed="rId29"/>
        <a:stretch>
          <a:fillRect/>
        </a:stretch>
      </xdr:blipFill>
      <xdr:spPr>
        <a:xfrm>
          <a:off x="8510905" y="38082855"/>
          <a:ext cx="904875" cy="533400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38</xdr:row>
      <xdr:rowOff>76200</xdr:rowOff>
    </xdr:from>
    <xdr:ext cx="1028700" cy="1019175"/>
    <xdr:pic>
      <xdr:nvPicPr>
        <xdr:cNvPr id="34" name="图片 33"/>
        <xdr:cNvPicPr/>
      </xdr:nvPicPr>
      <xdr:blipFill>
        <a:blip r:embed="rId30"/>
        <a:stretch>
          <a:fillRect/>
        </a:stretch>
      </xdr:blipFill>
      <xdr:spPr>
        <a:xfrm>
          <a:off x="8549005" y="40045005"/>
          <a:ext cx="1028700" cy="1019175"/>
        </a:xfrm>
        <a:prstGeom prst="rect">
          <a:avLst/>
        </a:prstGeom>
      </xdr:spPr>
    </xdr:pic>
    <xdr:clientData/>
  </xdr:oneCellAnchor>
  <xdr:oneCellAnchor>
    <xdr:from>
      <xdr:col>17</xdr:col>
      <xdr:colOff>161925</xdr:colOff>
      <xdr:row>58</xdr:row>
      <xdr:rowOff>114300</xdr:rowOff>
    </xdr:from>
    <xdr:ext cx="838200" cy="914400"/>
    <xdr:pic>
      <xdr:nvPicPr>
        <xdr:cNvPr id="35" name="图片 34"/>
        <xdr:cNvPicPr/>
      </xdr:nvPicPr>
      <xdr:blipFill>
        <a:blip r:embed="rId31"/>
        <a:stretch>
          <a:fillRect/>
        </a:stretch>
      </xdr:blipFill>
      <xdr:spPr>
        <a:xfrm>
          <a:off x="8634730" y="63514605"/>
          <a:ext cx="838200" cy="914400"/>
        </a:xfrm>
        <a:prstGeom prst="rect">
          <a:avLst/>
        </a:prstGeom>
      </xdr:spPr>
    </xdr:pic>
    <xdr:clientData/>
  </xdr:oneCellAnchor>
  <xdr:oneCellAnchor>
    <xdr:from>
      <xdr:col>17</xdr:col>
      <xdr:colOff>9525</xdr:colOff>
      <xdr:row>38</xdr:row>
      <xdr:rowOff>66675</xdr:rowOff>
    </xdr:from>
    <xdr:ext cx="1143000" cy="1095375"/>
    <xdr:pic>
      <xdr:nvPicPr>
        <xdr:cNvPr id="36" name="图片 35"/>
        <xdr:cNvPicPr/>
      </xdr:nvPicPr>
      <xdr:blipFill>
        <a:blip r:embed="rId32"/>
        <a:stretch>
          <a:fillRect/>
        </a:stretch>
      </xdr:blipFill>
      <xdr:spPr>
        <a:xfrm>
          <a:off x="8482330" y="40035480"/>
          <a:ext cx="1143000" cy="1095375"/>
        </a:xfrm>
        <a:prstGeom prst="rect">
          <a:avLst/>
        </a:prstGeom>
      </xdr:spPr>
    </xdr:pic>
    <xdr:clientData/>
  </xdr:oneCellAnchor>
  <xdr:oneCellAnchor>
    <xdr:from>
      <xdr:col>17</xdr:col>
      <xdr:colOff>133350</xdr:colOff>
      <xdr:row>38</xdr:row>
      <xdr:rowOff>47625</xdr:rowOff>
    </xdr:from>
    <xdr:ext cx="866775" cy="1047750"/>
    <xdr:pic>
      <xdr:nvPicPr>
        <xdr:cNvPr id="37" name="图片 36"/>
        <xdr:cNvPicPr/>
      </xdr:nvPicPr>
      <xdr:blipFill>
        <a:blip r:embed="rId33"/>
        <a:stretch>
          <a:fillRect/>
        </a:stretch>
      </xdr:blipFill>
      <xdr:spPr>
        <a:xfrm>
          <a:off x="8606155" y="40016430"/>
          <a:ext cx="866775" cy="1047750"/>
        </a:xfrm>
        <a:prstGeom prst="rect">
          <a:avLst/>
        </a:prstGeom>
      </xdr:spPr>
    </xdr:pic>
    <xdr:clientData/>
  </xdr:oneCellAnchor>
  <xdr:oneCellAnchor>
    <xdr:from>
      <xdr:col>17</xdr:col>
      <xdr:colOff>123825</xdr:colOff>
      <xdr:row>39</xdr:row>
      <xdr:rowOff>38100</xdr:rowOff>
    </xdr:from>
    <xdr:ext cx="790179" cy="1076325"/>
    <xdr:pic>
      <xdr:nvPicPr>
        <xdr:cNvPr id="38" name="图片 37"/>
        <xdr:cNvPicPr/>
      </xdr:nvPicPr>
      <xdr:blipFill>
        <a:blip r:embed="rId34"/>
        <a:stretch>
          <a:fillRect/>
        </a:stretch>
      </xdr:blipFill>
      <xdr:spPr>
        <a:xfrm>
          <a:off x="8596630" y="41178480"/>
          <a:ext cx="789940" cy="1076325"/>
        </a:xfrm>
        <a:prstGeom prst="rect">
          <a:avLst/>
        </a:prstGeom>
      </xdr:spPr>
    </xdr:pic>
    <xdr:clientData/>
  </xdr:oneCellAnchor>
  <xdr:oneCellAnchor>
    <xdr:from>
      <xdr:col>17</xdr:col>
      <xdr:colOff>171450</xdr:colOff>
      <xdr:row>38</xdr:row>
      <xdr:rowOff>28575</xdr:rowOff>
    </xdr:from>
    <xdr:ext cx="819150" cy="1000125"/>
    <xdr:pic>
      <xdr:nvPicPr>
        <xdr:cNvPr id="39" name="图片 38"/>
        <xdr:cNvPicPr/>
      </xdr:nvPicPr>
      <xdr:blipFill>
        <a:blip r:embed="rId35"/>
        <a:stretch>
          <a:fillRect/>
        </a:stretch>
      </xdr:blipFill>
      <xdr:spPr>
        <a:xfrm>
          <a:off x="8644255" y="39997380"/>
          <a:ext cx="819150" cy="100012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40</xdr:row>
      <xdr:rowOff>0</xdr:rowOff>
    </xdr:from>
    <xdr:ext cx="1114425" cy="914400"/>
    <xdr:pic>
      <xdr:nvPicPr>
        <xdr:cNvPr id="40" name="图片 39"/>
        <xdr:cNvPicPr/>
      </xdr:nvPicPr>
      <xdr:blipFill>
        <a:blip r:embed="rId36"/>
        <a:stretch>
          <a:fillRect/>
        </a:stretch>
      </xdr:blipFill>
      <xdr:spPr>
        <a:xfrm>
          <a:off x="8472805" y="42311955"/>
          <a:ext cx="1114425" cy="914400"/>
        </a:xfrm>
        <a:prstGeom prst="rect">
          <a:avLst/>
        </a:prstGeom>
      </xdr:spPr>
    </xdr:pic>
    <xdr:clientData/>
  </xdr:oneCellAnchor>
  <xdr:oneCellAnchor>
    <xdr:from>
      <xdr:col>17</xdr:col>
      <xdr:colOff>114300</xdr:colOff>
      <xdr:row>42</xdr:row>
      <xdr:rowOff>152400</xdr:rowOff>
    </xdr:from>
    <xdr:ext cx="990600" cy="866775"/>
    <xdr:pic>
      <xdr:nvPicPr>
        <xdr:cNvPr id="41" name="图片 40"/>
        <xdr:cNvPicPr/>
      </xdr:nvPicPr>
      <xdr:blipFill>
        <a:blip r:embed="rId37"/>
        <a:stretch>
          <a:fillRect/>
        </a:stretch>
      </xdr:blipFill>
      <xdr:spPr>
        <a:xfrm>
          <a:off x="8587105" y="44807505"/>
          <a:ext cx="990600" cy="866775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41</xdr:row>
      <xdr:rowOff>142875</xdr:rowOff>
    </xdr:from>
    <xdr:ext cx="1133475" cy="847725"/>
    <xdr:pic>
      <xdr:nvPicPr>
        <xdr:cNvPr id="42" name="图片 41"/>
        <xdr:cNvPicPr/>
      </xdr:nvPicPr>
      <xdr:blipFill>
        <a:blip r:embed="rId38"/>
        <a:stretch>
          <a:fillRect/>
        </a:stretch>
      </xdr:blipFill>
      <xdr:spPr>
        <a:xfrm>
          <a:off x="8510905" y="43626405"/>
          <a:ext cx="1133475" cy="847725"/>
        </a:xfrm>
        <a:prstGeom prst="rect">
          <a:avLst/>
        </a:prstGeom>
      </xdr:spPr>
    </xdr:pic>
    <xdr:clientData/>
  </xdr:oneCellAnchor>
  <xdr:oneCellAnchor>
    <xdr:from>
      <xdr:col>17</xdr:col>
      <xdr:colOff>352425</xdr:colOff>
      <xdr:row>43</xdr:row>
      <xdr:rowOff>57150</xdr:rowOff>
    </xdr:from>
    <xdr:ext cx="971550" cy="1028700"/>
    <xdr:pic>
      <xdr:nvPicPr>
        <xdr:cNvPr id="43" name="图片 42"/>
        <xdr:cNvPicPr/>
      </xdr:nvPicPr>
      <xdr:blipFill>
        <a:blip r:embed="rId39"/>
        <a:stretch>
          <a:fillRect/>
        </a:stretch>
      </xdr:blipFill>
      <xdr:spPr>
        <a:xfrm>
          <a:off x="8825230" y="45883830"/>
          <a:ext cx="971550" cy="1028700"/>
        </a:xfrm>
        <a:prstGeom prst="rect">
          <a:avLst/>
        </a:prstGeom>
      </xdr:spPr>
    </xdr:pic>
    <xdr:clientData/>
  </xdr:oneCellAnchor>
  <xdr:oneCellAnchor>
    <xdr:from>
      <xdr:col>17</xdr:col>
      <xdr:colOff>257175</xdr:colOff>
      <xdr:row>47</xdr:row>
      <xdr:rowOff>0</xdr:rowOff>
    </xdr:from>
    <xdr:ext cx="809625" cy="1095375"/>
    <xdr:pic>
      <xdr:nvPicPr>
        <xdr:cNvPr id="44" name="图片 43"/>
        <xdr:cNvPicPr/>
      </xdr:nvPicPr>
      <xdr:blipFill>
        <a:blip r:embed="rId40"/>
        <a:stretch>
          <a:fillRect/>
        </a:stretch>
      </xdr:blipFill>
      <xdr:spPr>
        <a:xfrm>
          <a:off x="8729980" y="50512980"/>
          <a:ext cx="809625" cy="109537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53</xdr:row>
      <xdr:rowOff>0</xdr:rowOff>
    </xdr:from>
    <xdr:ext cx="1181100" cy="1047750"/>
    <xdr:pic>
      <xdr:nvPicPr>
        <xdr:cNvPr id="45" name="图片 44"/>
        <xdr:cNvPicPr/>
      </xdr:nvPicPr>
      <xdr:blipFill>
        <a:blip r:embed="rId41"/>
        <a:stretch>
          <a:fillRect/>
        </a:stretch>
      </xdr:blipFill>
      <xdr:spPr>
        <a:xfrm>
          <a:off x="8472805" y="57542430"/>
          <a:ext cx="1181100" cy="104775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54</xdr:row>
      <xdr:rowOff>0</xdr:rowOff>
    </xdr:from>
    <xdr:ext cx="1162050" cy="1162050"/>
    <xdr:pic>
      <xdr:nvPicPr>
        <xdr:cNvPr id="46" name="图片 45"/>
        <xdr:cNvPicPr/>
      </xdr:nvPicPr>
      <xdr:blipFill>
        <a:blip r:embed="rId42"/>
        <a:stretch>
          <a:fillRect/>
        </a:stretch>
      </xdr:blipFill>
      <xdr:spPr>
        <a:xfrm>
          <a:off x="8472805" y="58714005"/>
          <a:ext cx="1162050" cy="116205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55</xdr:row>
      <xdr:rowOff>0</xdr:rowOff>
    </xdr:from>
    <xdr:ext cx="1066800" cy="1047750"/>
    <xdr:pic>
      <xdr:nvPicPr>
        <xdr:cNvPr id="47" name="图片 46"/>
        <xdr:cNvPicPr/>
      </xdr:nvPicPr>
      <xdr:blipFill>
        <a:blip r:embed="rId43"/>
        <a:stretch>
          <a:fillRect/>
        </a:stretch>
      </xdr:blipFill>
      <xdr:spPr>
        <a:xfrm>
          <a:off x="8472805" y="59885580"/>
          <a:ext cx="1066800" cy="1047750"/>
        </a:xfrm>
        <a:prstGeom prst="rect">
          <a:avLst/>
        </a:prstGeom>
      </xdr:spPr>
    </xdr:pic>
    <xdr:clientData/>
  </xdr:oneCellAnchor>
  <xdr:oneCellAnchor>
    <xdr:from>
      <xdr:col>17</xdr:col>
      <xdr:colOff>228600</xdr:colOff>
      <xdr:row>56</xdr:row>
      <xdr:rowOff>295275</xdr:rowOff>
    </xdr:from>
    <xdr:ext cx="942975" cy="781050"/>
    <xdr:pic>
      <xdr:nvPicPr>
        <xdr:cNvPr id="48" name="图片 47"/>
        <xdr:cNvPicPr/>
      </xdr:nvPicPr>
      <xdr:blipFill>
        <a:blip r:embed="rId44"/>
        <a:stretch>
          <a:fillRect/>
        </a:stretch>
      </xdr:blipFill>
      <xdr:spPr>
        <a:xfrm>
          <a:off x="8701405" y="61352430"/>
          <a:ext cx="942975" cy="781050"/>
        </a:xfrm>
        <a:prstGeom prst="rect">
          <a:avLst/>
        </a:prstGeom>
      </xdr:spPr>
    </xdr:pic>
    <xdr:clientData/>
  </xdr:oneCellAnchor>
  <xdr:oneCellAnchor>
    <xdr:from>
      <xdr:col>17</xdr:col>
      <xdr:colOff>209550</xdr:colOff>
      <xdr:row>57</xdr:row>
      <xdr:rowOff>85725</xdr:rowOff>
    </xdr:from>
    <xdr:ext cx="885825" cy="1009650"/>
    <xdr:pic>
      <xdr:nvPicPr>
        <xdr:cNvPr id="49" name="图片 48"/>
        <xdr:cNvPicPr/>
      </xdr:nvPicPr>
      <xdr:blipFill>
        <a:blip r:embed="rId45"/>
        <a:stretch>
          <a:fillRect/>
        </a:stretch>
      </xdr:blipFill>
      <xdr:spPr>
        <a:xfrm>
          <a:off x="8682355" y="62314455"/>
          <a:ext cx="885825" cy="1009650"/>
        </a:xfrm>
        <a:prstGeom prst="rect">
          <a:avLst/>
        </a:prstGeom>
      </xdr:spPr>
    </xdr:pic>
    <xdr:clientData/>
  </xdr:oneCellAnchor>
  <xdr:oneCellAnchor>
    <xdr:from>
      <xdr:col>17</xdr:col>
      <xdr:colOff>152400</xdr:colOff>
      <xdr:row>59</xdr:row>
      <xdr:rowOff>248285</xdr:rowOff>
    </xdr:from>
    <xdr:ext cx="952500" cy="971550"/>
    <xdr:pic>
      <xdr:nvPicPr>
        <xdr:cNvPr id="50" name="图片 49"/>
        <xdr:cNvPicPr/>
      </xdr:nvPicPr>
      <xdr:blipFill>
        <a:blip r:embed="rId46"/>
        <a:stretch>
          <a:fillRect/>
        </a:stretch>
      </xdr:blipFill>
      <xdr:spPr>
        <a:xfrm>
          <a:off x="8625205" y="64820165"/>
          <a:ext cx="952500" cy="971550"/>
        </a:xfrm>
        <a:prstGeom prst="rect">
          <a:avLst/>
        </a:prstGeom>
      </xdr:spPr>
    </xdr:pic>
    <xdr:clientData/>
  </xdr:oneCellAnchor>
  <xdr:oneCellAnchor>
    <xdr:from>
      <xdr:col>17</xdr:col>
      <xdr:colOff>28575</xdr:colOff>
      <xdr:row>60</xdr:row>
      <xdr:rowOff>76200</xdr:rowOff>
    </xdr:from>
    <xdr:ext cx="1152525" cy="895350"/>
    <xdr:pic>
      <xdr:nvPicPr>
        <xdr:cNvPr id="51" name="图片 50"/>
        <xdr:cNvPicPr/>
      </xdr:nvPicPr>
      <xdr:blipFill>
        <a:blip r:embed="rId47"/>
        <a:stretch>
          <a:fillRect/>
        </a:stretch>
      </xdr:blipFill>
      <xdr:spPr>
        <a:xfrm>
          <a:off x="8501380" y="66324480"/>
          <a:ext cx="1152525" cy="895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61</xdr:row>
      <xdr:rowOff>57150</xdr:rowOff>
    </xdr:from>
    <xdr:ext cx="947312" cy="895350"/>
    <xdr:pic>
      <xdr:nvPicPr>
        <xdr:cNvPr id="52" name="图片 51"/>
        <xdr:cNvPicPr/>
      </xdr:nvPicPr>
      <xdr:blipFill>
        <a:blip r:embed="rId48"/>
        <a:stretch>
          <a:fillRect/>
        </a:stretch>
      </xdr:blipFill>
      <xdr:spPr>
        <a:xfrm>
          <a:off x="8539480" y="67477005"/>
          <a:ext cx="946785" cy="89535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63</xdr:row>
      <xdr:rowOff>57150</xdr:rowOff>
    </xdr:from>
    <xdr:ext cx="1066800" cy="971550"/>
    <xdr:pic>
      <xdr:nvPicPr>
        <xdr:cNvPr id="53" name="图片 52"/>
        <xdr:cNvPicPr/>
      </xdr:nvPicPr>
      <xdr:blipFill>
        <a:blip r:embed="rId49"/>
        <a:stretch>
          <a:fillRect/>
        </a:stretch>
      </xdr:blipFill>
      <xdr:spPr>
        <a:xfrm>
          <a:off x="8539480" y="69820155"/>
          <a:ext cx="1066800" cy="971550"/>
        </a:xfrm>
        <a:prstGeom prst="rect">
          <a:avLst/>
        </a:prstGeom>
      </xdr:spPr>
    </xdr:pic>
    <xdr:clientData/>
  </xdr:oneCellAnchor>
  <xdr:oneCellAnchor>
    <xdr:from>
      <xdr:col>16</xdr:col>
      <xdr:colOff>685800</xdr:colOff>
      <xdr:row>64</xdr:row>
      <xdr:rowOff>114300</xdr:rowOff>
    </xdr:from>
    <xdr:ext cx="1266825" cy="885825"/>
    <xdr:pic>
      <xdr:nvPicPr>
        <xdr:cNvPr id="54" name="图片 53"/>
        <xdr:cNvPicPr/>
      </xdr:nvPicPr>
      <xdr:blipFill>
        <a:blip r:embed="rId50"/>
        <a:stretch>
          <a:fillRect/>
        </a:stretch>
      </xdr:blipFill>
      <xdr:spPr>
        <a:xfrm>
          <a:off x="8420100" y="71048880"/>
          <a:ext cx="1266825" cy="88582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65</xdr:row>
      <xdr:rowOff>0</xdr:rowOff>
    </xdr:from>
    <xdr:ext cx="1238250" cy="1009650"/>
    <xdr:pic>
      <xdr:nvPicPr>
        <xdr:cNvPr id="55" name="图片 54"/>
        <xdr:cNvPicPr/>
      </xdr:nvPicPr>
      <xdr:blipFill>
        <a:blip r:embed="rId51"/>
        <a:stretch>
          <a:fillRect/>
        </a:stretch>
      </xdr:blipFill>
      <xdr:spPr>
        <a:xfrm>
          <a:off x="8472805" y="72106155"/>
          <a:ext cx="1238250" cy="100965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48</xdr:row>
      <xdr:rowOff>0</xdr:rowOff>
    </xdr:from>
    <xdr:ext cx="1219200" cy="952500"/>
    <xdr:pic>
      <xdr:nvPicPr>
        <xdr:cNvPr id="56" name="图片 55"/>
        <xdr:cNvPicPr/>
      </xdr:nvPicPr>
      <xdr:blipFill>
        <a:blip r:embed="rId52"/>
        <a:stretch>
          <a:fillRect/>
        </a:stretch>
      </xdr:blipFill>
      <xdr:spPr>
        <a:xfrm>
          <a:off x="8472805" y="51684555"/>
          <a:ext cx="1219200" cy="9525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49</xdr:row>
      <xdr:rowOff>19050</xdr:rowOff>
    </xdr:from>
    <xdr:ext cx="857250" cy="857250"/>
    <xdr:pic>
      <xdr:nvPicPr>
        <xdr:cNvPr id="57" name="图片 56"/>
        <xdr:cNvPicPr/>
      </xdr:nvPicPr>
      <xdr:blipFill>
        <a:blip r:embed="rId53"/>
        <a:stretch>
          <a:fillRect/>
        </a:stretch>
      </xdr:blipFill>
      <xdr:spPr>
        <a:xfrm>
          <a:off x="8568055" y="52875180"/>
          <a:ext cx="857250" cy="85725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66</xdr:row>
      <xdr:rowOff>0</xdr:rowOff>
    </xdr:from>
    <xdr:ext cx="1247775" cy="1162050"/>
    <xdr:pic>
      <xdr:nvPicPr>
        <xdr:cNvPr id="58" name="图片 57"/>
        <xdr:cNvPicPr/>
      </xdr:nvPicPr>
      <xdr:blipFill>
        <a:blip r:embed="rId54"/>
        <a:stretch>
          <a:fillRect/>
        </a:stretch>
      </xdr:blipFill>
      <xdr:spPr>
        <a:xfrm>
          <a:off x="8472805" y="73277730"/>
          <a:ext cx="1247775" cy="1162050"/>
        </a:xfrm>
        <a:prstGeom prst="rect">
          <a:avLst/>
        </a:prstGeom>
      </xdr:spPr>
    </xdr:pic>
    <xdr:clientData/>
  </xdr:oneCellAnchor>
  <xdr:oneCellAnchor>
    <xdr:from>
      <xdr:col>17</xdr:col>
      <xdr:colOff>333375</xdr:colOff>
      <xdr:row>68</xdr:row>
      <xdr:rowOff>171450</xdr:rowOff>
    </xdr:from>
    <xdr:ext cx="838200" cy="952500"/>
    <xdr:pic>
      <xdr:nvPicPr>
        <xdr:cNvPr id="59" name="图片 58"/>
        <xdr:cNvPicPr/>
      </xdr:nvPicPr>
      <xdr:blipFill>
        <a:blip r:embed="rId55"/>
        <a:stretch>
          <a:fillRect/>
        </a:stretch>
      </xdr:blipFill>
      <xdr:spPr>
        <a:xfrm>
          <a:off x="8806180" y="75792330"/>
          <a:ext cx="838200" cy="952500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69</xdr:row>
      <xdr:rowOff>28575</xdr:rowOff>
    </xdr:from>
    <xdr:ext cx="1104900" cy="1095375"/>
    <xdr:pic>
      <xdr:nvPicPr>
        <xdr:cNvPr id="60" name="图片 59"/>
        <xdr:cNvPicPr/>
      </xdr:nvPicPr>
      <xdr:blipFill>
        <a:blip r:embed="rId56"/>
        <a:stretch>
          <a:fillRect/>
        </a:stretch>
      </xdr:blipFill>
      <xdr:spPr>
        <a:xfrm>
          <a:off x="8549005" y="76821030"/>
          <a:ext cx="1104900" cy="1095375"/>
        </a:xfrm>
        <a:prstGeom prst="rect">
          <a:avLst/>
        </a:prstGeom>
      </xdr:spPr>
    </xdr:pic>
    <xdr:clientData/>
  </xdr:oneCellAnchor>
  <xdr:oneCellAnchor>
    <xdr:from>
      <xdr:col>17</xdr:col>
      <xdr:colOff>266700</xdr:colOff>
      <xdr:row>74</xdr:row>
      <xdr:rowOff>352425</xdr:rowOff>
    </xdr:from>
    <xdr:ext cx="923925" cy="514350"/>
    <xdr:pic>
      <xdr:nvPicPr>
        <xdr:cNvPr id="61" name="图片 60"/>
        <xdr:cNvPicPr/>
      </xdr:nvPicPr>
      <xdr:blipFill>
        <a:blip r:embed="rId57"/>
        <a:stretch>
          <a:fillRect/>
        </a:stretch>
      </xdr:blipFill>
      <xdr:spPr>
        <a:xfrm>
          <a:off x="8739505" y="83002755"/>
          <a:ext cx="923925" cy="51435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79</xdr:row>
      <xdr:rowOff>0</xdr:rowOff>
    </xdr:from>
    <xdr:ext cx="1000125" cy="1076325"/>
    <xdr:pic>
      <xdr:nvPicPr>
        <xdr:cNvPr id="62" name="图片 61"/>
        <xdr:cNvPicPr/>
      </xdr:nvPicPr>
      <xdr:blipFill>
        <a:blip r:embed="rId58"/>
        <a:stretch>
          <a:fillRect/>
        </a:stretch>
      </xdr:blipFill>
      <xdr:spPr>
        <a:xfrm>
          <a:off x="8472805" y="88508205"/>
          <a:ext cx="1000125" cy="1076325"/>
        </a:xfrm>
        <a:prstGeom prst="rect">
          <a:avLst/>
        </a:prstGeom>
      </xdr:spPr>
    </xdr:pic>
    <xdr:clientData/>
  </xdr:oneCellAnchor>
  <xdr:oneCellAnchor>
    <xdr:from>
      <xdr:col>17</xdr:col>
      <xdr:colOff>247650</xdr:colOff>
      <xdr:row>80</xdr:row>
      <xdr:rowOff>66675</xdr:rowOff>
    </xdr:from>
    <xdr:ext cx="971550" cy="1047750"/>
    <xdr:pic>
      <xdr:nvPicPr>
        <xdr:cNvPr id="63" name="图片 62"/>
        <xdr:cNvPicPr/>
      </xdr:nvPicPr>
      <xdr:blipFill>
        <a:blip r:embed="rId59"/>
        <a:stretch>
          <a:fillRect/>
        </a:stretch>
      </xdr:blipFill>
      <xdr:spPr>
        <a:xfrm>
          <a:off x="8720455" y="89895680"/>
          <a:ext cx="971550" cy="1047750"/>
        </a:xfrm>
        <a:prstGeom prst="rect">
          <a:avLst/>
        </a:prstGeom>
      </xdr:spPr>
    </xdr:pic>
    <xdr:clientData/>
  </xdr:oneCellAnchor>
  <xdr:oneCellAnchor>
    <xdr:from>
      <xdr:col>17</xdr:col>
      <xdr:colOff>182880</xdr:colOff>
      <xdr:row>83</xdr:row>
      <xdr:rowOff>114935</xdr:rowOff>
    </xdr:from>
    <xdr:ext cx="960755" cy="962025"/>
    <xdr:pic>
      <xdr:nvPicPr>
        <xdr:cNvPr id="64" name="图片 63"/>
        <xdr:cNvPicPr/>
      </xdr:nvPicPr>
      <xdr:blipFill>
        <a:blip r:embed="rId60"/>
        <a:stretch>
          <a:fillRect/>
        </a:stretch>
      </xdr:blipFill>
      <xdr:spPr>
        <a:xfrm>
          <a:off x="8655685" y="93458665"/>
          <a:ext cx="960755" cy="962025"/>
        </a:xfrm>
        <a:prstGeom prst="rect">
          <a:avLst/>
        </a:prstGeom>
      </xdr:spPr>
    </xdr:pic>
    <xdr:clientData/>
  </xdr:oneCellAnchor>
  <xdr:oneCellAnchor>
    <xdr:from>
      <xdr:col>17</xdr:col>
      <xdr:colOff>43180</xdr:colOff>
      <xdr:row>84</xdr:row>
      <xdr:rowOff>92710</xdr:rowOff>
    </xdr:from>
    <xdr:ext cx="1057275" cy="952500"/>
    <xdr:pic>
      <xdr:nvPicPr>
        <xdr:cNvPr id="65" name="图片 64"/>
        <xdr:cNvPicPr/>
      </xdr:nvPicPr>
      <xdr:blipFill>
        <a:blip r:embed="rId61"/>
        <a:stretch>
          <a:fillRect/>
        </a:stretch>
      </xdr:blipFill>
      <xdr:spPr>
        <a:xfrm>
          <a:off x="8515985" y="94608015"/>
          <a:ext cx="1057275" cy="952500"/>
        </a:xfrm>
        <a:prstGeom prst="rect">
          <a:avLst/>
        </a:prstGeom>
      </xdr:spPr>
    </xdr:pic>
    <xdr:clientData/>
  </xdr:oneCellAnchor>
  <xdr:oneCellAnchor>
    <xdr:from>
      <xdr:col>17</xdr:col>
      <xdr:colOff>190500</xdr:colOff>
      <xdr:row>44</xdr:row>
      <xdr:rowOff>104775</xdr:rowOff>
    </xdr:from>
    <xdr:ext cx="971550" cy="904875"/>
    <xdr:pic>
      <xdr:nvPicPr>
        <xdr:cNvPr id="66" name="图片 65"/>
        <xdr:cNvPicPr/>
      </xdr:nvPicPr>
      <xdr:blipFill>
        <a:blip r:embed="rId62"/>
        <a:stretch>
          <a:fillRect/>
        </a:stretch>
      </xdr:blipFill>
      <xdr:spPr>
        <a:xfrm>
          <a:off x="8663305" y="47103030"/>
          <a:ext cx="971550" cy="904875"/>
        </a:xfrm>
        <a:prstGeom prst="rect">
          <a:avLst/>
        </a:prstGeom>
      </xdr:spPr>
    </xdr:pic>
    <xdr:clientData/>
  </xdr:oneCellAnchor>
  <xdr:oneCellAnchor>
    <xdr:from>
      <xdr:col>17</xdr:col>
      <xdr:colOff>352425</xdr:colOff>
      <xdr:row>85</xdr:row>
      <xdr:rowOff>1128395</xdr:rowOff>
    </xdr:from>
    <xdr:ext cx="695325" cy="1076325"/>
    <xdr:pic>
      <xdr:nvPicPr>
        <xdr:cNvPr id="67" name="图片 66"/>
        <xdr:cNvPicPr/>
      </xdr:nvPicPr>
      <xdr:blipFill>
        <a:blip r:embed="rId63"/>
        <a:stretch>
          <a:fillRect/>
        </a:stretch>
      </xdr:blipFill>
      <xdr:spPr>
        <a:xfrm>
          <a:off x="8825230" y="96815275"/>
          <a:ext cx="695325" cy="1076325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88</xdr:row>
      <xdr:rowOff>82550</xdr:rowOff>
    </xdr:from>
    <xdr:ext cx="1104900" cy="904875"/>
    <xdr:pic>
      <xdr:nvPicPr>
        <xdr:cNvPr id="68" name="图片 67"/>
        <xdr:cNvPicPr/>
      </xdr:nvPicPr>
      <xdr:blipFill>
        <a:blip r:embed="rId64"/>
        <a:stretch>
          <a:fillRect/>
        </a:stretch>
      </xdr:blipFill>
      <xdr:spPr>
        <a:xfrm>
          <a:off x="8580755" y="99284155"/>
          <a:ext cx="1104900" cy="904875"/>
        </a:xfrm>
        <a:prstGeom prst="rect">
          <a:avLst/>
        </a:prstGeom>
      </xdr:spPr>
    </xdr:pic>
    <xdr:clientData/>
  </xdr:oneCellAnchor>
  <xdr:oneCellAnchor>
    <xdr:from>
      <xdr:col>17</xdr:col>
      <xdr:colOff>298450</xdr:colOff>
      <xdr:row>89</xdr:row>
      <xdr:rowOff>94615</xdr:rowOff>
    </xdr:from>
    <xdr:ext cx="762000" cy="1104900"/>
    <xdr:pic>
      <xdr:nvPicPr>
        <xdr:cNvPr id="69" name="图片 68"/>
        <xdr:cNvPicPr/>
      </xdr:nvPicPr>
      <xdr:blipFill>
        <a:blip r:embed="rId65"/>
        <a:stretch>
          <a:fillRect/>
        </a:stretch>
      </xdr:blipFill>
      <xdr:spPr>
        <a:xfrm>
          <a:off x="8771255" y="100467795"/>
          <a:ext cx="762000" cy="1104900"/>
        </a:xfrm>
        <a:prstGeom prst="rect">
          <a:avLst/>
        </a:prstGeom>
      </xdr:spPr>
    </xdr:pic>
    <xdr:clientData/>
  </xdr:oneCellAnchor>
  <xdr:oneCellAnchor>
    <xdr:from>
      <xdr:col>17</xdr:col>
      <xdr:colOff>260350</xdr:colOff>
      <xdr:row>90</xdr:row>
      <xdr:rowOff>294640</xdr:rowOff>
    </xdr:from>
    <xdr:ext cx="747586" cy="638175"/>
    <xdr:pic>
      <xdr:nvPicPr>
        <xdr:cNvPr id="70" name="图片 69"/>
        <xdr:cNvPicPr/>
      </xdr:nvPicPr>
      <xdr:blipFill>
        <a:blip r:embed="rId66"/>
        <a:stretch>
          <a:fillRect/>
        </a:stretch>
      </xdr:blipFill>
      <xdr:spPr>
        <a:xfrm>
          <a:off x="8733155" y="101839395"/>
          <a:ext cx="747395" cy="638175"/>
        </a:xfrm>
        <a:prstGeom prst="rect">
          <a:avLst/>
        </a:prstGeom>
      </xdr:spPr>
    </xdr:pic>
    <xdr:clientData/>
  </xdr:oneCellAnchor>
  <xdr:oneCellAnchor>
    <xdr:from>
      <xdr:col>17</xdr:col>
      <xdr:colOff>136525</xdr:colOff>
      <xdr:row>91</xdr:row>
      <xdr:rowOff>142240</xdr:rowOff>
    </xdr:from>
    <xdr:ext cx="1171575" cy="723900"/>
    <xdr:pic>
      <xdr:nvPicPr>
        <xdr:cNvPr id="71" name="图片 70"/>
        <xdr:cNvPicPr/>
      </xdr:nvPicPr>
      <xdr:blipFill>
        <a:blip r:embed="rId67"/>
        <a:stretch>
          <a:fillRect/>
        </a:stretch>
      </xdr:blipFill>
      <xdr:spPr>
        <a:xfrm>
          <a:off x="8609330" y="102858570"/>
          <a:ext cx="1171575" cy="723900"/>
        </a:xfrm>
        <a:prstGeom prst="rect">
          <a:avLst/>
        </a:prstGeom>
      </xdr:spPr>
    </xdr:pic>
    <xdr:clientData/>
  </xdr:oneCellAnchor>
  <xdr:oneCellAnchor>
    <xdr:from>
      <xdr:col>17</xdr:col>
      <xdr:colOff>193675</xdr:colOff>
      <xdr:row>92</xdr:row>
      <xdr:rowOff>151765</xdr:rowOff>
    </xdr:from>
    <xdr:ext cx="990600" cy="981075"/>
    <xdr:pic>
      <xdr:nvPicPr>
        <xdr:cNvPr id="72" name="图片 71"/>
        <xdr:cNvPicPr/>
      </xdr:nvPicPr>
      <xdr:blipFill>
        <a:blip r:embed="rId68"/>
        <a:stretch>
          <a:fillRect/>
        </a:stretch>
      </xdr:blipFill>
      <xdr:spPr>
        <a:xfrm>
          <a:off x="8666480" y="104039670"/>
          <a:ext cx="990600" cy="981075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93</xdr:row>
      <xdr:rowOff>81915</xdr:rowOff>
    </xdr:from>
    <xdr:ext cx="938018" cy="1123950"/>
    <xdr:pic>
      <xdr:nvPicPr>
        <xdr:cNvPr id="73" name="图片 72"/>
        <xdr:cNvPicPr/>
      </xdr:nvPicPr>
      <xdr:blipFill>
        <a:blip r:embed="rId69"/>
        <a:stretch>
          <a:fillRect/>
        </a:stretch>
      </xdr:blipFill>
      <xdr:spPr>
        <a:xfrm>
          <a:off x="8580755" y="105141395"/>
          <a:ext cx="937895" cy="1123950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94</xdr:row>
      <xdr:rowOff>81915</xdr:rowOff>
    </xdr:from>
    <xdr:ext cx="938018" cy="1123950"/>
    <xdr:pic>
      <xdr:nvPicPr>
        <xdr:cNvPr id="74" name="图片 73"/>
        <xdr:cNvPicPr/>
      </xdr:nvPicPr>
      <xdr:blipFill>
        <a:blip r:embed="rId69"/>
        <a:stretch>
          <a:fillRect/>
        </a:stretch>
      </xdr:blipFill>
      <xdr:spPr>
        <a:xfrm>
          <a:off x="8580755" y="106312970"/>
          <a:ext cx="937895" cy="1123950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95</xdr:row>
      <xdr:rowOff>82550</xdr:rowOff>
    </xdr:from>
    <xdr:ext cx="938018" cy="1123950"/>
    <xdr:pic>
      <xdr:nvPicPr>
        <xdr:cNvPr id="75" name="图片 74"/>
        <xdr:cNvPicPr/>
      </xdr:nvPicPr>
      <xdr:blipFill>
        <a:blip r:embed="rId69"/>
        <a:stretch>
          <a:fillRect/>
        </a:stretch>
      </xdr:blipFill>
      <xdr:spPr>
        <a:xfrm>
          <a:off x="8580755" y="107485180"/>
          <a:ext cx="937895" cy="1123950"/>
        </a:xfrm>
        <a:prstGeom prst="rect">
          <a:avLst/>
        </a:prstGeom>
      </xdr:spPr>
    </xdr:pic>
    <xdr:clientData/>
  </xdr:oneCellAnchor>
  <xdr:oneCellAnchor>
    <xdr:from>
      <xdr:col>17</xdr:col>
      <xdr:colOff>298450</xdr:colOff>
      <xdr:row>96</xdr:row>
      <xdr:rowOff>342265</xdr:rowOff>
    </xdr:from>
    <xdr:ext cx="695325" cy="590550"/>
    <xdr:pic>
      <xdr:nvPicPr>
        <xdr:cNvPr id="76" name="图片 75"/>
        <xdr:cNvPicPr/>
      </xdr:nvPicPr>
      <xdr:blipFill>
        <a:blip r:embed="rId70"/>
        <a:stretch>
          <a:fillRect/>
        </a:stretch>
      </xdr:blipFill>
      <xdr:spPr>
        <a:xfrm>
          <a:off x="8771255" y="108916470"/>
          <a:ext cx="695325" cy="590550"/>
        </a:xfrm>
        <a:prstGeom prst="rect">
          <a:avLst/>
        </a:prstGeom>
      </xdr:spPr>
    </xdr:pic>
    <xdr:clientData/>
  </xdr:oneCellAnchor>
  <xdr:oneCellAnchor>
    <xdr:from>
      <xdr:col>17</xdr:col>
      <xdr:colOff>346075</xdr:colOff>
      <xdr:row>97</xdr:row>
      <xdr:rowOff>399415</xdr:rowOff>
    </xdr:from>
    <xdr:ext cx="695325" cy="590550"/>
    <xdr:pic>
      <xdr:nvPicPr>
        <xdr:cNvPr id="77" name="图片 76"/>
        <xdr:cNvPicPr/>
      </xdr:nvPicPr>
      <xdr:blipFill>
        <a:blip r:embed="rId70"/>
        <a:stretch>
          <a:fillRect/>
        </a:stretch>
      </xdr:blipFill>
      <xdr:spPr>
        <a:xfrm>
          <a:off x="8818880" y="110145195"/>
          <a:ext cx="695325" cy="590550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98</xdr:row>
      <xdr:rowOff>82550</xdr:rowOff>
    </xdr:from>
    <xdr:ext cx="1143000" cy="1095375"/>
    <xdr:pic>
      <xdr:nvPicPr>
        <xdr:cNvPr id="78" name="图片 77"/>
        <xdr:cNvPicPr/>
      </xdr:nvPicPr>
      <xdr:blipFill>
        <a:blip r:embed="rId71"/>
        <a:stretch>
          <a:fillRect/>
        </a:stretch>
      </xdr:blipFill>
      <xdr:spPr>
        <a:xfrm>
          <a:off x="8580755" y="110999905"/>
          <a:ext cx="1143000" cy="1095375"/>
        </a:xfrm>
        <a:prstGeom prst="rect">
          <a:avLst/>
        </a:prstGeom>
      </xdr:spPr>
    </xdr:pic>
    <xdr:clientData/>
  </xdr:oneCellAnchor>
  <xdr:oneCellAnchor>
    <xdr:from>
      <xdr:col>17</xdr:col>
      <xdr:colOff>117475</xdr:colOff>
      <xdr:row>99</xdr:row>
      <xdr:rowOff>85090</xdr:rowOff>
    </xdr:from>
    <xdr:ext cx="1114425" cy="809625"/>
    <xdr:pic>
      <xdr:nvPicPr>
        <xdr:cNvPr id="79" name="图片 78"/>
        <xdr:cNvPicPr/>
      </xdr:nvPicPr>
      <xdr:blipFill>
        <a:blip r:embed="rId72"/>
        <a:stretch>
          <a:fillRect/>
        </a:stretch>
      </xdr:blipFill>
      <xdr:spPr>
        <a:xfrm>
          <a:off x="8590280" y="112174020"/>
          <a:ext cx="1114425" cy="809625"/>
        </a:xfrm>
        <a:prstGeom prst="rect">
          <a:avLst/>
        </a:prstGeom>
      </xdr:spPr>
    </xdr:pic>
    <xdr:clientData/>
  </xdr:oneCellAnchor>
  <xdr:oneCellAnchor>
    <xdr:from>
      <xdr:col>17</xdr:col>
      <xdr:colOff>346075</xdr:colOff>
      <xdr:row>100</xdr:row>
      <xdr:rowOff>179705</xdr:rowOff>
    </xdr:from>
    <xdr:ext cx="571500" cy="971550"/>
    <xdr:pic>
      <xdr:nvPicPr>
        <xdr:cNvPr id="80" name="图片 79"/>
        <xdr:cNvPicPr/>
      </xdr:nvPicPr>
      <xdr:blipFill>
        <a:blip r:embed="rId73"/>
        <a:stretch>
          <a:fillRect/>
        </a:stretch>
      </xdr:blipFill>
      <xdr:spPr>
        <a:xfrm>
          <a:off x="8818880" y="113440210"/>
          <a:ext cx="571500" cy="971550"/>
        </a:xfrm>
        <a:prstGeom prst="rect">
          <a:avLst/>
        </a:prstGeom>
      </xdr:spPr>
    </xdr:pic>
    <xdr:clientData/>
  </xdr:oneCellAnchor>
  <xdr:oneCellAnchor>
    <xdr:from>
      <xdr:col>17</xdr:col>
      <xdr:colOff>336550</xdr:colOff>
      <xdr:row>101</xdr:row>
      <xdr:rowOff>275590</xdr:rowOff>
    </xdr:from>
    <xdr:ext cx="657225" cy="857250"/>
    <xdr:pic>
      <xdr:nvPicPr>
        <xdr:cNvPr id="81" name="图片 80"/>
        <xdr:cNvPicPr/>
      </xdr:nvPicPr>
      <xdr:blipFill>
        <a:blip r:embed="rId73"/>
        <a:stretch>
          <a:fillRect/>
        </a:stretch>
      </xdr:blipFill>
      <xdr:spPr>
        <a:xfrm>
          <a:off x="8809355" y="114707670"/>
          <a:ext cx="657225" cy="857250"/>
        </a:xfrm>
        <a:prstGeom prst="rect">
          <a:avLst/>
        </a:prstGeom>
      </xdr:spPr>
    </xdr:pic>
    <xdr:clientData/>
  </xdr:oneCellAnchor>
  <xdr:oneCellAnchor>
    <xdr:from>
      <xdr:col>17</xdr:col>
      <xdr:colOff>260350</xdr:colOff>
      <xdr:row>103</xdr:row>
      <xdr:rowOff>513715</xdr:rowOff>
    </xdr:from>
    <xdr:ext cx="895350" cy="361950"/>
    <xdr:pic>
      <xdr:nvPicPr>
        <xdr:cNvPr id="82" name="图片 81"/>
        <xdr:cNvPicPr/>
      </xdr:nvPicPr>
      <xdr:blipFill>
        <a:blip r:embed="rId74"/>
        <a:stretch>
          <a:fillRect/>
        </a:stretch>
      </xdr:blipFill>
      <xdr:spPr>
        <a:xfrm>
          <a:off x="8733155" y="117288945"/>
          <a:ext cx="895350" cy="361950"/>
        </a:xfrm>
        <a:prstGeom prst="rect">
          <a:avLst/>
        </a:prstGeom>
      </xdr:spPr>
    </xdr:pic>
    <xdr:clientData/>
  </xdr:oneCellAnchor>
  <xdr:oneCellAnchor>
    <xdr:from>
      <xdr:col>17</xdr:col>
      <xdr:colOff>250825</xdr:colOff>
      <xdr:row>104</xdr:row>
      <xdr:rowOff>304165</xdr:rowOff>
    </xdr:from>
    <xdr:ext cx="762000" cy="638175"/>
    <xdr:pic>
      <xdr:nvPicPr>
        <xdr:cNvPr id="83" name="图片 82"/>
        <xdr:cNvPicPr/>
      </xdr:nvPicPr>
      <xdr:blipFill>
        <a:blip r:embed="rId75"/>
        <a:stretch>
          <a:fillRect/>
        </a:stretch>
      </xdr:blipFill>
      <xdr:spPr>
        <a:xfrm>
          <a:off x="8723630" y="118250970"/>
          <a:ext cx="762000" cy="638175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102</xdr:row>
      <xdr:rowOff>82550</xdr:rowOff>
    </xdr:from>
    <xdr:ext cx="914400" cy="914400"/>
    <xdr:pic>
      <xdr:nvPicPr>
        <xdr:cNvPr id="84" name="图片 83"/>
        <xdr:cNvPicPr/>
      </xdr:nvPicPr>
      <xdr:blipFill>
        <a:blip r:embed="rId76"/>
        <a:stretch>
          <a:fillRect/>
        </a:stretch>
      </xdr:blipFill>
      <xdr:spPr>
        <a:xfrm>
          <a:off x="8580755" y="115686205"/>
          <a:ext cx="914400" cy="914400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105</xdr:row>
      <xdr:rowOff>82550</xdr:rowOff>
    </xdr:from>
    <xdr:ext cx="971550" cy="762000"/>
    <xdr:pic>
      <xdr:nvPicPr>
        <xdr:cNvPr id="85" name="图片 84"/>
        <xdr:cNvPicPr/>
      </xdr:nvPicPr>
      <xdr:blipFill>
        <a:blip r:embed="rId77"/>
        <a:stretch>
          <a:fillRect/>
        </a:stretch>
      </xdr:blipFill>
      <xdr:spPr>
        <a:xfrm>
          <a:off x="8580755" y="119200930"/>
          <a:ext cx="971550" cy="762000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106</xdr:row>
      <xdr:rowOff>82550</xdr:rowOff>
    </xdr:from>
    <xdr:ext cx="904875" cy="923925"/>
    <xdr:pic>
      <xdr:nvPicPr>
        <xdr:cNvPr id="86" name="图片 85"/>
        <xdr:cNvPicPr/>
      </xdr:nvPicPr>
      <xdr:blipFill>
        <a:blip r:embed="rId78"/>
        <a:stretch>
          <a:fillRect/>
        </a:stretch>
      </xdr:blipFill>
      <xdr:spPr>
        <a:xfrm>
          <a:off x="8580755" y="120372505"/>
          <a:ext cx="904875" cy="923925"/>
        </a:xfrm>
        <a:prstGeom prst="rect">
          <a:avLst/>
        </a:prstGeom>
      </xdr:spPr>
    </xdr:pic>
    <xdr:clientData/>
  </xdr:oneCellAnchor>
  <xdr:oneCellAnchor>
    <xdr:from>
      <xdr:col>17</xdr:col>
      <xdr:colOff>226695</xdr:colOff>
      <xdr:row>107</xdr:row>
      <xdr:rowOff>135890</xdr:rowOff>
    </xdr:from>
    <xdr:ext cx="855980" cy="921385"/>
    <xdr:pic>
      <xdr:nvPicPr>
        <xdr:cNvPr id="87" name="图片 86"/>
        <xdr:cNvPicPr/>
      </xdr:nvPicPr>
      <xdr:blipFill>
        <a:blip r:embed="rId79"/>
        <a:stretch>
          <a:fillRect/>
        </a:stretch>
      </xdr:blipFill>
      <xdr:spPr>
        <a:xfrm>
          <a:off x="8699500" y="121597420"/>
          <a:ext cx="855980" cy="921385"/>
        </a:xfrm>
        <a:prstGeom prst="rect">
          <a:avLst/>
        </a:prstGeom>
      </xdr:spPr>
    </xdr:pic>
    <xdr:clientData/>
  </xdr:oneCellAnchor>
  <xdr:oneCellAnchor>
    <xdr:from>
      <xdr:col>17</xdr:col>
      <xdr:colOff>33655</xdr:colOff>
      <xdr:row>109</xdr:row>
      <xdr:rowOff>189230</xdr:rowOff>
    </xdr:from>
    <xdr:ext cx="1104900" cy="762000"/>
    <xdr:pic>
      <xdr:nvPicPr>
        <xdr:cNvPr id="88" name="图片 87"/>
        <xdr:cNvPicPr/>
      </xdr:nvPicPr>
      <xdr:blipFill>
        <a:blip r:embed="rId80"/>
        <a:stretch>
          <a:fillRect/>
        </a:stretch>
      </xdr:blipFill>
      <xdr:spPr>
        <a:xfrm>
          <a:off x="8506460" y="123993910"/>
          <a:ext cx="1104900" cy="762000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110</xdr:row>
      <xdr:rowOff>147955</xdr:rowOff>
    </xdr:from>
    <xdr:ext cx="1057275" cy="857250"/>
    <xdr:pic>
      <xdr:nvPicPr>
        <xdr:cNvPr id="89" name="图片 88"/>
        <xdr:cNvPicPr/>
      </xdr:nvPicPr>
      <xdr:blipFill>
        <a:blip r:embed="rId81"/>
        <a:stretch>
          <a:fillRect/>
        </a:stretch>
      </xdr:blipFill>
      <xdr:spPr>
        <a:xfrm>
          <a:off x="8580755" y="125124210"/>
          <a:ext cx="1057275" cy="857250"/>
        </a:xfrm>
        <a:prstGeom prst="rect">
          <a:avLst/>
        </a:prstGeom>
      </xdr:spPr>
    </xdr:pic>
    <xdr:clientData/>
  </xdr:oneCellAnchor>
  <xdr:oneCellAnchor>
    <xdr:from>
      <xdr:col>17</xdr:col>
      <xdr:colOff>304165</xdr:colOff>
      <xdr:row>111</xdr:row>
      <xdr:rowOff>251460</xdr:rowOff>
    </xdr:from>
    <xdr:ext cx="763705" cy="752475"/>
    <xdr:pic>
      <xdr:nvPicPr>
        <xdr:cNvPr id="90" name="图片 89"/>
        <xdr:cNvPicPr/>
      </xdr:nvPicPr>
      <xdr:blipFill>
        <a:blip r:embed="rId82"/>
        <a:stretch>
          <a:fillRect/>
        </a:stretch>
      </xdr:blipFill>
      <xdr:spPr>
        <a:xfrm>
          <a:off x="8776970" y="126399290"/>
          <a:ext cx="763270" cy="752475"/>
        </a:xfrm>
        <a:prstGeom prst="rect">
          <a:avLst/>
        </a:prstGeom>
      </xdr:spPr>
    </xdr:pic>
    <xdr:clientData/>
  </xdr:oneCellAnchor>
  <xdr:oneCellAnchor>
    <xdr:from>
      <xdr:col>17</xdr:col>
      <xdr:colOff>75565</xdr:colOff>
      <xdr:row>112</xdr:row>
      <xdr:rowOff>50165</xdr:rowOff>
    </xdr:from>
    <xdr:ext cx="1162050" cy="1066800"/>
    <xdr:pic>
      <xdr:nvPicPr>
        <xdr:cNvPr id="91" name="图片 90"/>
        <xdr:cNvPicPr/>
      </xdr:nvPicPr>
      <xdr:blipFill>
        <a:blip r:embed="rId83"/>
        <a:stretch>
          <a:fillRect/>
        </a:stretch>
      </xdr:blipFill>
      <xdr:spPr>
        <a:xfrm>
          <a:off x="8548370" y="127369570"/>
          <a:ext cx="1162050" cy="1066800"/>
        </a:xfrm>
        <a:prstGeom prst="rect">
          <a:avLst/>
        </a:prstGeom>
      </xdr:spPr>
    </xdr:pic>
    <xdr:clientData/>
  </xdr:oneCellAnchor>
  <xdr:oneCellAnchor>
    <xdr:from>
      <xdr:col>17</xdr:col>
      <xdr:colOff>129540</xdr:colOff>
      <xdr:row>114</xdr:row>
      <xdr:rowOff>343535</xdr:rowOff>
    </xdr:from>
    <xdr:ext cx="1133475" cy="542925"/>
    <xdr:pic>
      <xdr:nvPicPr>
        <xdr:cNvPr id="92" name="图片 91"/>
        <xdr:cNvPicPr/>
      </xdr:nvPicPr>
      <xdr:blipFill>
        <a:blip r:embed="rId84"/>
        <a:stretch>
          <a:fillRect/>
        </a:stretch>
      </xdr:blipFill>
      <xdr:spPr>
        <a:xfrm>
          <a:off x="8602345" y="130006090"/>
          <a:ext cx="1133475" cy="542925"/>
        </a:xfrm>
        <a:prstGeom prst="rect">
          <a:avLst/>
        </a:prstGeom>
      </xdr:spPr>
    </xdr:pic>
    <xdr:clientData/>
  </xdr:oneCellAnchor>
  <xdr:oneCellAnchor>
    <xdr:from>
      <xdr:col>17</xdr:col>
      <xdr:colOff>194310</xdr:colOff>
      <xdr:row>116</xdr:row>
      <xdr:rowOff>29210</xdr:rowOff>
    </xdr:from>
    <xdr:ext cx="1076325" cy="1104900"/>
    <xdr:pic>
      <xdr:nvPicPr>
        <xdr:cNvPr id="93" name="图片 92"/>
        <xdr:cNvPicPr/>
      </xdr:nvPicPr>
      <xdr:blipFill>
        <a:blip r:embed="rId85"/>
        <a:stretch>
          <a:fillRect/>
        </a:stretch>
      </xdr:blipFill>
      <xdr:spPr>
        <a:xfrm>
          <a:off x="8667115" y="132034915"/>
          <a:ext cx="1076325" cy="1104900"/>
        </a:xfrm>
        <a:prstGeom prst="rect">
          <a:avLst/>
        </a:prstGeom>
      </xdr:spPr>
    </xdr:pic>
    <xdr:clientData/>
  </xdr:oneCellAnchor>
  <xdr:oneCellAnchor>
    <xdr:from>
      <xdr:col>17</xdr:col>
      <xdr:colOff>247015</xdr:colOff>
      <xdr:row>117</xdr:row>
      <xdr:rowOff>172720</xdr:rowOff>
    </xdr:from>
    <xdr:ext cx="971550" cy="904875"/>
    <xdr:pic>
      <xdr:nvPicPr>
        <xdr:cNvPr id="94" name="图片 93"/>
        <xdr:cNvPicPr/>
      </xdr:nvPicPr>
      <xdr:blipFill>
        <a:blip r:embed="rId86"/>
        <a:stretch>
          <a:fillRect/>
        </a:stretch>
      </xdr:blipFill>
      <xdr:spPr>
        <a:xfrm>
          <a:off x="8719820" y="133350000"/>
          <a:ext cx="971550" cy="904875"/>
        </a:xfrm>
        <a:prstGeom prst="rect">
          <a:avLst/>
        </a:prstGeom>
      </xdr:spPr>
    </xdr:pic>
    <xdr:clientData/>
  </xdr:oneCellAnchor>
  <xdr:oneCellAnchor>
    <xdr:from>
      <xdr:col>17</xdr:col>
      <xdr:colOff>356235</xdr:colOff>
      <xdr:row>118</xdr:row>
      <xdr:rowOff>41275</xdr:rowOff>
    </xdr:from>
    <xdr:ext cx="752475" cy="1114425"/>
    <xdr:pic>
      <xdr:nvPicPr>
        <xdr:cNvPr id="95" name="图片 94"/>
        <xdr:cNvPicPr/>
      </xdr:nvPicPr>
      <xdr:blipFill>
        <a:blip r:embed="rId87"/>
        <a:stretch>
          <a:fillRect/>
        </a:stretch>
      </xdr:blipFill>
      <xdr:spPr>
        <a:xfrm>
          <a:off x="8829040" y="134390130"/>
          <a:ext cx="752475" cy="1114425"/>
        </a:xfrm>
        <a:prstGeom prst="rect">
          <a:avLst/>
        </a:prstGeom>
      </xdr:spPr>
    </xdr:pic>
    <xdr:clientData/>
  </xdr:oneCellAnchor>
  <xdr:oneCellAnchor>
    <xdr:from>
      <xdr:col>17</xdr:col>
      <xdr:colOff>354330</xdr:colOff>
      <xdr:row>119</xdr:row>
      <xdr:rowOff>31750</xdr:rowOff>
    </xdr:from>
    <xdr:ext cx="757542" cy="990600"/>
    <xdr:pic>
      <xdr:nvPicPr>
        <xdr:cNvPr id="96" name="图片 95"/>
        <xdr:cNvPicPr/>
      </xdr:nvPicPr>
      <xdr:blipFill>
        <a:blip r:embed="rId88"/>
        <a:stretch>
          <a:fillRect/>
        </a:stretch>
      </xdr:blipFill>
      <xdr:spPr>
        <a:xfrm>
          <a:off x="8827135" y="135552180"/>
          <a:ext cx="756920" cy="990600"/>
        </a:xfrm>
        <a:prstGeom prst="rect">
          <a:avLst/>
        </a:prstGeom>
      </xdr:spPr>
    </xdr:pic>
    <xdr:clientData/>
  </xdr:oneCellAnchor>
  <xdr:oneCellAnchor>
    <xdr:from>
      <xdr:col>17</xdr:col>
      <xdr:colOff>99060</xdr:colOff>
      <xdr:row>120</xdr:row>
      <xdr:rowOff>67310</xdr:rowOff>
    </xdr:from>
    <xdr:ext cx="1266825" cy="1057275"/>
    <xdr:pic>
      <xdr:nvPicPr>
        <xdr:cNvPr id="97" name="图片 96"/>
        <xdr:cNvPicPr/>
      </xdr:nvPicPr>
      <xdr:blipFill>
        <a:blip r:embed="rId89"/>
        <a:stretch>
          <a:fillRect/>
        </a:stretch>
      </xdr:blipFill>
      <xdr:spPr>
        <a:xfrm>
          <a:off x="8571865" y="136759315"/>
          <a:ext cx="1266825" cy="1057275"/>
        </a:xfrm>
        <a:prstGeom prst="rect">
          <a:avLst/>
        </a:prstGeom>
      </xdr:spPr>
    </xdr:pic>
    <xdr:clientData/>
  </xdr:oneCellAnchor>
  <xdr:oneCellAnchor>
    <xdr:from>
      <xdr:col>17</xdr:col>
      <xdr:colOff>99060</xdr:colOff>
      <xdr:row>122</xdr:row>
      <xdr:rowOff>29210</xdr:rowOff>
    </xdr:from>
    <xdr:ext cx="1266825" cy="1019175"/>
    <xdr:pic>
      <xdr:nvPicPr>
        <xdr:cNvPr id="98" name="图片 97"/>
        <xdr:cNvPicPr/>
      </xdr:nvPicPr>
      <xdr:blipFill>
        <a:blip r:embed="rId90"/>
        <a:stretch>
          <a:fillRect/>
        </a:stretch>
      </xdr:blipFill>
      <xdr:spPr>
        <a:xfrm>
          <a:off x="8571865" y="139064365"/>
          <a:ext cx="1266825" cy="1019175"/>
        </a:xfrm>
        <a:prstGeom prst="rect">
          <a:avLst/>
        </a:prstGeom>
      </xdr:spPr>
    </xdr:pic>
    <xdr:clientData/>
  </xdr:oneCellAnchor>
  <xdr:oneCellAnchor>
    <xdr:from>
      <xdr:col>17</xdr:col>
      <xdr:colOff>270510</xdr:colOff>
      <xdr:row>123</xdr:row>
      <xdr:rowOff>69850</xdr:rowOff>
    </xdr:from>
    <xdr:ext cx="923925" cy="1057275"/>
    <xdr:pic>
      <xdr:nvPicPr>
        <xdr:cNvPr id="99" name="图片 98"/>
        <xdr:cNvPicPr/>
      </xdr:nvPicPr>
      <xdr:blipFill>
        <a:blip r:embed="rId91"/>
        <a:stretch>
          <a:fillRect/>
        </a:stretch>
      </xdr:blipFill>
      <xdr:spPr>
        <a:xfrm>
          <a:off x="8743315" y="140276580"/>
          <a:ext cx="923925" cy="1057275"/>
        </a:xfrm>
        <a:prstGeom prst="rect">
          <a:avLst/>
        </a:prstGeom>
      </xdr:spPr>
    </xdr:pic>
    <xdr:clientData/>
  </xdr:oneCellAnchor>
  <xdr:oneCellAnchor>
    <xdr:from>
      <xdr:col>17</xdr:col>
      <xdr:colOff>260985</xdr:colOff>
      <xdr:row>124</xdr:row>
      <xdr:rowOff>115570</xdr:rowOff>
    </xdr:from>
    <xdr:ext cx="942975" cy="1009650"/>
    <xdr:pic>
      <xdr:nvPicPr>
        <xdr:cNvPr id="100" name="图片 99"/>
        <xdr:cNvPicPr/>
      </xdr:nvPicPr>
      <xdr:blipFill>
        <a:blip r:embed="rId92"/>
        <a:stretch>
          <a:fillRect/>
        </a:stretch>
      </xdr:blipFill>
      <xdr:spPr>
        <a:xfrm>
          <a:off x="8733790" y="141493875"/>
          <a:ext cx="942975" cy="1009650"/>
        </a:xfrm>
        <a:prstGeom prst="rect">
          <a:avLst/>
        </a:prstGeom>
      </xdr:spPr>
    </xdr:pic>
    <xdr:clientData/>
  </xdr:oneCellAnchor>
  <xdr:oneCellAnchor>
    <xdr:from>
      <xdr:col>17</xdr:col>
      <xdr:colOff>194310</xdr:colOff>
      <xdr:row>125</xdr:row>
      <xdr:rowOff>288925</xdr:rowOff>
    </xdr:from>
    <xdr:ext cx="1076325" cy="685800"/>
    <xdr:pic>
      <xdr:nvPicPr>
        <xdr:cNvPr id="101" name="图片 100"/>
        <xdr:cNvPicPr/>
      </xdr:nvPicPr>
      <xdr:blipFill>
        <a:blip r:embed="rId93"/>
        <a:stretch>
          <a:fillRect/>
        </a:stretch>
      </xdr:blipFill>
      <xdr:spPr>
        <a:xfrm>
          <a:off x="8667115" y="142838805"/>
          <a:ext cx="1076325" cy="685800"/>
        </a:xfrm>
        <a:prstGeom prst="rect">
          <a:avLst/>
        </a:prstGeom>
      </xdr:spPr>
    </xdr:pic>
    <xdr:clientData/>
  </xdr:oneCellAnchor>
  <xdr:oneCellAnchor>
    <xdr:from>
      <xdr:col>17</xdr:col>
      <xdr:colOff>260985</xdr:colOff>
      <xdr:row>127</xdr:row>
      <xdr:rowOff>257810</xdr:rowOff>
    </xdr:from>
    <xdr:ext cx="942975" cy="866775"/>
    <xdr:pic>
      <xdr:nvPicPr>
        <xdr:cNvPr id="102" name="图片 101"/>
        <xdr:cNvPicPr/>
      </xdr:nvPicPr>
      <xdr:blipFill>
        <a:blip r:embed="rId94"/>
        <a:stretch>
          <a:fillRect/>
        </a:stretch>
      </xdr:blipFill>
      <xdr:spPr>
        <a:xfrm>
          <a:off x="8733790" y="145150840"/>
          <a:ext cx="942975" cy="866775"/>
        </a:xfrm>
        <a:prstGeom prst="rect">
          <a:avLst/>
        </a:prstGeom>
      </xdr:spPr>
    </xdr:pic>
    <xdr:clientData/>
  </xdr:oneCellAnchor>
  <xdr:oneCellAnchor>
    <xdr:from>
      <xdr:col>17</xdr:col>
      <xdr:colOff>218440</xdr:colOff>
      <xdr:row>128</xdr:row>
      <xdr:rowOff>172720</xdr:rowOff>
    </xdr:from>
    <xdr:ext cx="1028700" cy="866775"/>
    <xdr:pic>
      <xdr:nvPicPr>
        <xdr:cNvPr id="103" name="图片 102"/>
        <xdr:cNvPicPr/>
      </xdr:nvPicPr>
      <xdr:blipFill>
        <a:blip r:embed="rId95"/>
        <a:stretch>
          <a:fillRect/>
        </a:stretch>
      </xdr:blipFill>
      <xdr:spPr>
        <a:xfrm>
          <a:off x="8691245" y="146237325"/>
          <a:ext cx="1028700" cy="866775"/>
        </a:xfrm>
        <a:prstGeom prst="rect">
          <a:avLst/>
        </a:prstGeom>
      </xdr:spPr>
    </xdr:pic>
    <xdr:clientData/>
  </xdr:oneCellAnchor>
  <xdr:oneCellAnchor>
    <xdr:from>
      <xdr:col>17</xdr:col>
      <xdr:colOff>213360</xdr:colOff>
      <xdr:row>129</xdr:row>
      <xdr:rowOff>29210</xdr:rowOff>
    </xdr:from>
    <xdr:ext cx="1038225" cy="923925"/>
    <xdr:pic>
      <xdr:nvPicPr>
        <xdr:cNvPr id="104" name="图片 103"/>
        <xdr:cNvPicPr/>
      </xdr:nvPicPr>
      <xdr:blipFill>
        <a:blip r:embed="rId96"/>
        <a:stretch>
          <a:fillRect/>
        </a:stretch>
      </xdr:blipFill>
      <xdr:spPr>
        <a:xfrm>
          <a:off x="8686165" y="147265390"/>
          <a:ext cx="1038225" cy="923925"/>
        </a:xfrm>
        <a:prstGeom prst="rect">
          <a:avLst/>
        </a:prstGeom>
      </xdr:spPr>
    </xdr:pic>
    <xdr:clientData/>
  </xdr:oneCellAnchor>
  <xdr:oneCellAnchor>
    <xdr:from>
      <xdr:col>17</xdr:col>
      <xdr:colOff>237490</xdr:colOff>
      <xdr:row>130</xdr:row>
      <xdr:rowOff>29210</xdr:rowOff>
    </xdr:from>
    <xdr:ext cx="990600" cy="1047750"/>
    <xdr:pic>
      <xdr:nvPicPr>
        <xdr:cNvPr id="105" name="图片 104"/>
        <xdr:cNvPicPr/>
      </xdr:nvPicPr>
      <xdr:blipFill>
        <a:blip r:embed="rId97"/>
        <a:stretch>
          <a:fillRect/>
        </a:stretch>
      </xdr:blipFill>
      <xdr:spPr>
        <a:xfrm>
          <a:off x="8710295" y="148436965"/>
          <a:ext cx="990600" cy="1047750"/>
        </a:xfrm>
        <a:prstGeom prst="rect">
          <a:avLst/>
        </a:prstGeom>
      </xdr:spPr>
    </xdr:pic>
    <xdr:clientData/>
  </xdr:oneCellAnchor>
  <xdr:oneCellAnchor>
    <xdr:from>
      <xdr:col>17</xdr:col>
      <xdr:colOff>137160</xdr:colOff>
      <xdr:row>131</xdr:row>
      <xdr:rowOff>26670</xdr:rowOff>
    </xdr:from>
    <xdr:ext cx="1190625" cy="923925"/>
    <xdr:pic>
      <xdr:nvPicPr>
        <xdr:cNvPr id="106" name="图片 105"/>
        <xdr:cNvPicPr/>
      </xdr:nvPicPr>
      <xdr:blipFill>
        <a:blip r:embed="rId98"/>
        <a:stretch>
          <a:fillRect/>
        </a:stretch>
      </xdr:blipFill>
      <xdr:spPr>
        <a:xfrm>
          <a:off x="8609965" y="149606000"/>
          <a:ext cx="1190625" cy="923925"/>
        </a:xfrm>
        <a:prstGeom prst="rect">
          <a:avLst/>
        </a:prstGeom>
      </xdr:spPr>
    </xdr:pic>
    <xdr:clientData/>
  </xdr:oneCellAnchor>
  <xdr:oneCellAnchor>
    <xdr:from>
      <xdr:col>17</xdr:col>
      <xdr:colOff>137160</xdr:colOff>
      <xdr:row>132</xdr:row>
      <xdr:rowOff>29210</xdr:rowOff>
    </xdr:from>
    <xdr:ext cx="1190625" cy="923925"/>
    <xdr:pic>
      <xdr:nvPicPr>
        <xdr:cNvPr id="107" name="图片 106"/>
        <xdr:cNvPicPr/>
      </xdr:nvPicPr>
      <xdr:blipFill>
        <a:blip r:embed="rId98"/>
        <a:stretch>
          <a:fillRect/>
        </a:stretch>
      </xdr:blipFill>
      <xdr:spPr>
        <a:xfrm>
          <a:off x="8609965" y="150780115"/>
          <a:ext cx="1190625" cy="923925"/>
        </a:xfrm>
        <a:prstGeom prst="rect">
          <a:avLst/>
        </a:prstGeom>
      </xdr:spPr>
    </xdr:pic>
    <xdr:clientData/>
  </xdr:oneCellAnchor>
  <xdr:oneCellAnchor>
    <xdr:from>
      <xdr:col>17</xdr:col>
      <xdr:colOff>137160</xdr:colOff>
      <xdr:row>133</xdr:row>
      <xdr:rowOff>29210</xdr:rowOff>
    </xdr:from>
    <xdr:ext cx="1190625" cy="923925"/>
    <xdr:pic>
      <xdr:nvPicPr>
        <xdr:cNvPr id="108" name="图片 107"/>
        <xdr:cNvPicPr/>
      </xdr:nvPicPr>
      <xdr:blipFill>
        <a:blip r:embed="rId98"/>
        <a:stretch>
          <a:fillRect/>
        </a:stretch>
      </xdr:blipFill>
      <xdr:spPr>
        <a:xfrm>
          <a:off x="8609965" y="151951690"/>
          <a:ext cx="1190625" cy="923925"/>
        </a:xfrm>
        <a:prstGeom prst="rect">
          <a:avLst/>
        </a:prstGeom>
      </xdr:spPr>
    </xdr:pic>
    <xdr:clientData/>
  </xdr:oneCellAnchor>
  <xdr:oneCellAnchor>
    <xdr:from>
      <xdr:col>17</xdr:col>
      <xdr:colOff>165735</xdr:colOff>
      <xdr:row>134</xdr:row>
      <xdr:rowOff>26670</xdr:rowOff>
    </xdr:from>
    <xdr:ext cx="1133475" cy="723900"/>
    <xdr:pic>
      <xdr:nvPicPr>
        <xdr:cNvPr id="109" name="图片 108"/>
        <xdr:cNvPicPr/>
      </xdr:nvPicPr>
      <xdr:blipFill>
        <a:blip r:embed="rId99"/>
        <a:stretch>
          <a:fillRect/>
        </a:stretch>
      </xdr:blipFill>
      <xdr:spPr>
        <a:xfrm>
          <a:off x="8638540" y="153120725"/>
          <a:ext cx="1133475" cy="723900"/>
        </a:xfrm>
        <a:prstGeom prst="rect">
          <a:avLst/>
        </a:prstGeom>
      </xdr:spPr>
    </xdr:pic>
    <xdr:clientData/>
  </xdr:oneCellAnchor>
  <xdr:oneCellAnchor>
    <xdr:from>
      <xdr:col>17</xdr:col>
      <xdr:colOff>53975</xdr:colOff>
      <xdr:row>136</xdr:row>
      <xdr:rowOff>379730</xdr:rowOff>
    </xdr:from>
    <xdr:ext cx="1047750" cy="280035"/>
    <xdr:pic>
      <xdr:nvPicPr>
        <xdr:cNvPr id="110" name="图片 109"/>
        <xdr:cNvPicPr/>
      </xdr:nvPicPr>
      <xdr:blipFill>
        <a:blip r:embed="rId100"/>
        <a:stretch>
          <a:fillRect/>
        </a:stretch>
      </xdr:blipFill>
      <xdr:spPr>
        <a:xfrm>
          <a:off x="8526780" y="155816935"/>
          <a:ext cx="1047750" cy="280035"/>
        </a:xfrm>
        <a:prstGeom prst="rect">
          <a:avLst/>
        </a:prstGeom>
      </xdr:spPr>
    </xdr:pic>
    <xdr:clientData/>
  </xdr:oneCellAnchor>
  <xdr:oneCellAnchor>
    <xdr:from>
      <xdr:col>17</xdr:col>
      <xdr:colOff>70485</xdr:colOff>
      <xdr:row>115</xdr:row>
      <xdr:rowOff>317500</xdr:rowOff>
    </xdr:from>
    <xdr:ext cx="1323975" cy="638175"/>
    <xdr:pic>
      <xdr:nvPicPr>
        <xdr:cNvPr id="111" name="图片 110"/>
        <xdr:cNvPicPr/>
      </xdr:nvPicPr>
      <xdr:blipFill>
        <a:blip r:embed="rId101"/>
        <a:stretch>
          <a:fillRect/>
        </a:stretch>
      </xdr:blipFill>
      <xdr:spPr>
        <a:xfrm>
          <a:off x="8543290" y="131151630"/>
          <a:ext cx="1323975" cy="638175"/>
        </a:xfrm>
        <a:prstGeom prst="rect">
          <a:avLst/>
        </a:prstGeom>
      </xdr:spPr>
    </xdr:pic>
    <xdr:clientData/>
  </xdr:oneCellAnchor>
  <xdr:oneCellAnchor>
    <xdr:from>
      <xdr:col>17</xdr:col>
      <xdr:colOff>180340</xdr:colOff>
      <xdr:row>121</xdr:row>
      <xdr:rowOff>29845</xdr:rowOff>
    </xdr:from>
    <xdr:ext cx="1104900" cy="1028700"/>
    <xdr:pic>
      <xdr:nvPicPr>
        <xdr:cNvPr id="112" name="图片 111"/>
        <xdr:cNvPicPr/>
      </xdr:nvPicPr>
      <xdr:blipFill>
        <a:blip r:embed="rId102"/>
        <a:stretch>
          <a:fillRect/>
        </a:stretch>
      </xdr:blipFill>
      <xdr:spPr>
        <a:xfrm>
          <a:off x="8653145" y="137893425"/>
          <a:ext cx="1104900" cy="1028700"/>
        </a:xfrm>
        <a:prstGeom prst="rect">
          <a:avLst/>
        </a:prstGeom>
      </xdr:spPr>
    </xdr:pic>
    <xdr:clientData/>
  </xdr:oneCellAnchor>
  <xdr:oneCellAnchor>
    <xdr:from>
      <xdr:col>17</xdr:col>
      <xdr:colOff>151765</xdr:colOff>
      <xdr:row>138</xdr:row>
      <xdr:rowOff>26670</xdr:rowOff>
    </xdr:from>
    <xdr:ext cx="1162050" cy="542925"/>
    <xdr:pic>
      <xdr:nvPicPr>
        <xdr:cNvPr id="113" name="图片 112"/>
        <xdr:cNvPicPr/>
      </xdr:nvPicPr>
      <xdr:blipFill>
        <a:blip r:embed="rId103"/>
        <a:stretch>
          <a:fillRect/>
        </a:stretch>
      </xdr:blipFill>
      <xdr:spPr>
        <a:xfrm>
          <a:off x="8624570" y="157807025"/>
          <a:ext cx="1162050" cy="542925"/>
        </a:xfrm>
        <a:prstGeom prst="rect">
          <a:avLst/>
        </a:prstGeom>
      </xdr:spPr>
    </xdr:pic>
    <xdr:clientData/>
  </xdr:oneCellAnchor>
  <xdr:oneCellAnchor>
    <xdr:from>
      <xdr:col>17</xdr:col>
      <xdr:colOff>41910</xdr:colOff>
      <xdr:row>139</xdr:row>
      <xdr:rowOff>29210</xdr:rowOff>
    </xdr:from>
    <xdr:ext cx="1381125" cy="581025"/>
    <xdr:pic>
      <xdr:nvPicPr>
        <xdr:cNvPr id="114" name="图片 113"/>
        <xdr:cNvPicPr/>
      </xdr:nvPicPr>
      <xdr:blipFill>
        <a:blip r:embed="rId104"/>
        <a:stretch>
          <a:fillRect/>
        </a:stretch>
      </xdr:blipFill>
      <xdr:spPr>
        <a:xfrm>
          <a:off x="8514715" y="158981140"/>
          <a:ext cx="1381125" cy="581025"/>
        </a:xfrm>
        <a:prstGeom prst="rect">
          <a:avLst/>
        </a:prstGeom>
      </xdr:spPr>
    </xdr:pic>
    <xdr:clientData/>
  </xdr:oneCellAnchor>
  <xdr:oneCellAnchor>
    <xdr:from>
      <xdr:col>17</xdr:col>
      <xdr:colOff>180975</xdr:colOff>
      <xdr:row>144</xdr:row>
      <xdr:rowOff>219075</xdr:rowOff>
    </xdr:from>
    <xdr:ext cx="962025" cy="914400"/>
    <xdr:pic>
      <xdr:nvPicPr>
        <xdr:cNvPr id="115" name="图片 114"/>
        <xdr:cNvPicPr/>
      </xdr:nvPicPr>
      <xdr:blipFill>
        <a:blip r:embed="rId105"/>
        <a:stretch>
          <a:fillRect/>
        </a:stretch>
      </xdr:blipFill>
      <xdr:spPr>
        <a:xfrm>
          <a:off x="8653780" y="165028880"/>
          <a:ext cx="962025" cy="914400"/>
        </a:xfrm>
        <a:prstGeom prst="rect">
          <a:avLst/>
        </a:prstGeom>
      </xdr:spPr>
    </xdr:pic>
    <xdr:clientData/>
  </xdr:oneCellAnchor>
  <xdr:oneCellAnchor>
    <xdr:from>
      <xdr:col>17</xdr:col>
      <xdr:colOff>161925</xdr:colOff>
      <xdr:row>145</xdr:row>
      <xdr:rowOff>209550</xdr:rowOff>
    </xdr:from>
    <xdr:ext cx="1057275" cy="781050"/>
    <xdr:pic>
      <xdr:nvPicPr>
        <xdr:cNvPr id="116" name="图片 115"/>
        <xdr:cNvPicPr/>
      </xdr:nvPicPr>
      <xdr:blipFill>
        <a:blip r:embed="rId106"/>
        <a:stretch>
          <a:fillRect/>
        </a:stretch>
      </xdr:blipFill>
      <xdr:spPr>
        <a:xfrm>
          <a:off x="8634730" y="166190930"/>
          <a:ext cx="1057275" cy="781050"/>
        </a:xfrm>
        <a:prstGeom prst="rect">
          <a:avLst/>
        </a:prstGeom>
      </xdr:spPr>
    </xdr:pic>
    <xdr:clientData/>
  </xdr:oneCellAnchor>
  <xdr:oneCellAnchor>
    <xdr:from>
      <xdr:col>17</xdr:col>
      <xdr:colOff>133350</xdr:colOff>
      <xdr:row>146</xdr:row>
      <xdr:rowOff>19050</xdr:rowOff>
    </xdr:from>
    <xdr:ext cx="1133475" cy="1114425"/>
    <xdr:pic>
      <xdr:nvPicPr>
        <xdr:cNvPr id="117" name="图片 116"/>
        <xdr:cNvPicPr/>
      </xdr:nvPicPr>
      <xdr:blipFill>
        <a:blip r:embed="rId107"/>
        <a:stretch>
          <a:fillRect/>
        </a:stretch>
      </xdr:blipFill>
      <xdr:spPr>
        <a:xfrm>
          <a:off x="8606155" y="167172005"/>
          <a:ext cx="1133475" cy="1114425"/>
        </a:xfrm>
        <a:prstGeom prst="rect">
          <a:avLst/>
        </a:prstGeom>
      </xdr:spPr>
    </xdr:pic>
    <xdr:clientData/>
  </xdr:oneCellAnchor>
  <xdr:oneCellAnchor>
    <xdr:from>
      <xdr:col>17</xdr:col>
      <xdr:colOff>314325</xdr:colOff>
      <xdr:row>147</xdr:row>
      <xdr:rowOff>19050</xdr:rowOff>
    </xdr:from>
    <xdr:ext cx="771525" cy="1123950"/>
    <xdr:pic>
      <xdr:nvPicPr>
        <xdr:cNvPr id="118" name="图片 117"/>
        <xdr:cNvPicPr/>
      </xdr:nvPicPr>
      <xdr:blipFill>
        <a:blip r:embed="rId108"/>
        <a:stretch>
          <a:fillRect/>
        </a:stretch>
      </xdr:blipFill>
      <xdr:spPr>
        <a:xfrm>
          <a:off x="8787130" y="168343580"/>
          <a:ext cx="771525" cy="1123950"/>
        </a:xfrm>
        <a:prstGeom prst="rect">
          <a:avLst/>
        </a:prstGeom>
      </xdr:spPr>
    </xdr:pic>
    <xdr:clientData/>
  </xdr:oneCellAnchor>
  <xdr:oneCellAnchor>
    <xdr:from>
      <xdr:col>17</xdr:col>
      <xdr:colOff>161925</xdr:colOff>
      <xdr:row>148</xdr:row>
      <xdr:rowOff>57150</xdr:rowOff>
    </xdr:from>
    <xdr:ext cx="1162050" cy="1076325"/>
    <xdr:pic>
      <xdr:nvPicPr>
        <xdr:cNvPr id="119" name="图片 118"/>
        <xdr:cNvPicPr/>
      </xdr:nvPicPr>
      <xdr:blipFill>
        <a:blip r:embed="rId109"/>
        <a:stretch>
          <a:fillRect/>
        </a:stretch>
      </xdr:blipFill>
      <xdr:spPr>
        <a:xfrm>
          <a:off x="8634730" y="169553255"/>
          <a:ext cx="1162050" cy="107632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149</xdr:row>
      <xdr:rowOff>0</xdr:rowOff>
    </xdr:from>
    <xdr:ext cx="1228725" cy="1000125"/>
    <xdr:pic>
      <xdr:nvPicPr>
        <xdr:cNvPr id="120" name="图片 119"/>
        <xdr:cNvPicPr/>
      </xdr:nvPicPr>
      <xdr:blipFill>
        <a:blip r:embed="rId110"/>
        <a:stretch>
          <a:fillRect/>
        </a:stretch>
      </xdr:blipFill>
      <xdr:spPr>
        <a:xfrm>
          <a:off x="8472805" y="170667680"/>
          <a:ext cx="1228725" cy="1000125"/>
        </a:xfrm>
        <a:prstGeom prst="rect">
          <a:avLst/>
        </a:prstGeom>
      </xdr:spPr>
    </xdr:pic>
    <xdr:clientData/>
  </xdr:oneCellAnchor>
  <xdr:oneCellAnchor>
    <xdr:from>
      <xdr:col>17</xdr:col>
      <xdr:colOff>247650</xdr:colOff>
      <xdr:row>150</xdr:row>
      <xdr:rowOff>38100</xdr:rowOff>
    </xdr:from>
    <xdr:ext cx="723900" cy="1076325"/>
    <xdr:pic>
      <xdr:nvPicPr>
        <xdr:cNvPr id="121" name="图片 120"/>
        <xdr:cNvPicPr/>
      </xdr:nvPicPr>
      <xdr:blipFill>
        <a:blip r:embed="rId111"/>
        <a:stretch>
          <a:fillRect/>
        </a:stretch>
      </xdr:blipFill>
      <xdr:spPr>
        <a:xfrm>
          <a:off x="8720455" y="171877355"/>
          <a:ext cx="723900" cy="1076325"/>
        </a:xfrm>
        <a:prstGeom prst="rect">
          <a:avLst/>
        </a:prstGeom>
      </xdr:spPr>
    </xdr:pic>
    <xdr:clientData/>
  </xdr:oneCellAnchor>
  <xdr:oneCellAnchor>
    <xdr:from>
      <xdr:col>17</xdr:col>
      <xdr:colOff>285750</xdr:colOff>
      <xdr:row>151</xdr:row>
      <xdr:rowOff>161925</xdr:rowOff>
    </xdr:from>
    <xdr:ext cx="828675" cy="923925"/>
    <xdr:pic>
      <xdr:nvPicPr>
        <xdr:cNvPr id="122" name="图片 121"/>
        <xdr:cNvPicPr/>
      </xdr:nvPicPr>
      <xdr:blipFill>
        <a:blip r:embed="rId112"/>
        <a:stretch>
          <a:fillRect/>
        </a:stretch>
      </xdr:blipFill>
      <xdr:spPr>
        <a:xfrm>
          <a:off x="8758555" y="173172755"/>
          <a:ext cx="828675" cy="92392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154</xdr:row>
      <xdr:rowOff>95250</xdr:rowOff>
    </xdr:from>
    <xdr:ext cx="1295400" cy="1047750"/>
    <xdr:pic>
      <xdr:nvPicPr>
        <xdr:cNvPr id="123" name="图片 122"/>
        <xdr:cNvPicPr/>
      </xdr:nvPicPr>
      <xdr:blipFill>
        <a:blip r:embed="rId113"/>
        <a:stretch>
          <a:fillRect/>
        </a:stretch>
      </xdr:blipFill>
      <xdr:spPr>
        <a:xfrm>
          <a:off x="8549005" y="176620805"/>
          <a:ext cx="1295400" cy="1047750"/>
        </a:xfrm>
        <a:prstGeom prst="rect">
          <a:avLst/>
        </a:prstGeom>
      </xdr:spPr>
    </xdr:pic>
    <xdr:clientData/>
  </xdr:oneCellAnchor>
  <xdr:oneCellAnchor>
    <xdr:from>
      <xdr:col>17</xdr:col>
      <xdr:colOff>257175</xdr:colOff>
      <xdr:row>155</xdr:row>
      <xdr:rowOff>228600</xdr:rowOff>
    </xdr:from>
    <xdr:ext cx="800100" cy="781050"/>
    <xdr:pic>
      <xdr:nvPicPr>
        <xdr:cNvPr id="124" name="图片 123"/>
        <xdr:cNvPicPr/>
      </xdr:nvPicPr>
      <xdr:blipFill>
        <a:blip r:embed="rId114"/>
        <a:stretch>
          <a:fillRect/>
        </a:stretch>
      </xdr:blipFill>
      <xdr:spPr>
        <a:xfrm>
          <a:off x="8729980" y="177925730"/>
          <a:ext cx="800100" cy="781050"/>
        </a:xfrm>
        <a:prstGeom prst="rect">
          <a:avLst/>
        </a:prstGeom>
      </xdr:spPr>
    </xdr:pic>
    <xdr:clientData/>
  </xdr:oneCellAnchor>
  <xdr:oneCellAnchor>
    <xdr:from>
      <xdr:col>17</xdr:col>
      <xdr:colOff>295275</xdr:colOff>
      <xdr:row>156</xdr:row>
      <xdr:rowOff>154940</xdr:rowOff>
    </xdr:from>
    <xdr:ext cx="920750" cy="901700"/>
    <xdr:pic>
      <xdr:nvPicPr>
        <xdr:cNvPr id="125" name="图片 124"/>
        <xdr:cNvPicPr/>
      </xdr:nvPicPr>
      <xdr:blipFill>
        <a:blip r:embed="rId115"/>
        <a:stretch>
          <a:fillRect/>
        </a:stretch>
      </xdr:blipFill>
      <xdr:spPr>
        <a:xfrm>
          <a:off x="8768080" y="179023645"/>
          <a:ext cx="920750" cy="901700"/>
        </a:xfrm>
        <a:prstGeom prst="rect">
          <a:avLst/>
        </a:prstGeom>
      </xdr:spPr>
    </xdr:pic>
    <xdr:clientData/>
  </xdr:oneCellAnchor>
  <xdr:oneCellAnchor>
    <xdr:from>
      <xdr:col>17</xdr:col>
      <xdr:colOff>266700</xdr:colOff>
      <xdr:row>158</xdr:row>
      <xdr:rowOff>180975</xdr:rowOff>
    </xdr:from>
    <xdr:ext cx="838200" cy="695325"/>
    <xdr:pic>
      <xdr:nvPicPr>
        <xdr:cNvPr id="126" name="图片 125"/>
        <xdr:cNvPicPr/>
      </xdr:nvPicPr>
      <xdr:blipFill>
        <a:blip r:embed="rId116"/>
        <a:stretch>
          <a:fillRect/>
        </a:stretch>
      </xdr:blipFill>
      <xdr:spPr>
        <a:xfrm>
          <a:off x="8739505" y="181392830"/>
          <a:ext cx="838200" cy="695325"/>
        </a:xfrm>
        <a:prstGeom prst="rect">
          <a:avLst/>
        </a:prstGeom>
      </xdr:spPr>
    </xdr:pic>
    <xdr:clientData/>
  </xdr:oneCellAnchor>
  <xdr:oneCellAnchor>
    <xdr:from>
      <xdr:col>17</xdr:col>
      <xdr:colOff>257175</xdr:colOff>
      <xdr:row>159</xdr:row>
      <xdr:rowOff>228600</xdr:rowOff>
    </xdr:from>
    <xdr:ext cx="781050" cy="523875"/>
    <xdr:pic>
      <xdr:nvPicPr>
        <xdr:cNvPr id="127" name="图片 126"/>
        <xdr:cNvPicPr/>
      </xdr:nvPicPr>
      <xdr:blipFill>
        <a:blip r:embed="rId117"/>
        <a:stretch>
          <a:fillRect/>
        </a:stretch>
      </xdr:blipFill>
      <xdr:spPr>
        <a:xfrm>
          <a:off x="8729980" y="182612030"/>
          <a:ext cx="781050" cy="52387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162</xdr:row>
      <xdr:rowOff>57150</xdr:rowOff>
    </xdr:from>
    <xdr:ext cx="1209675" cy="1057275"/>
    <xdr:pic>
      <xdr:nvPicPr>
        <xdr:cNvPr id="128" name="图片 127"/>
        <xdr:cNvPicPr/>
      </xdr:nvPicPr>
      <xdr:blipFill>
        <a:blip r:embed="rId118"/>
        <a:stretch>
          <a:fillRect/>
        </a:stretch>
      </xdr:blipFill>
      <xdr:spPr>
        <a:xfrm>
          <a:off x="8549005" y="185955305"/>
          <a:ext cx="1209675" cy="1057275"/>
        </a:xfrm>
        <a:prstGeom prst="rect">
          <a:avLst/>
        </a:prstGeom>
      </xdr:spPr>
    </xdr:pic>
    <xdr:clientData/>
  </xdr:oneCellAnchor>
  <xdr:oneCellAnchor>
    <xdr:from>
      <xdr:col>17</xdr:col>
      <xdr:colOff>133350</xdr:colOff>
      <xdr:row>164</xdr:row>
      <xdr:rowOff>85725</xdr:rowOff>
    </xdr:from>
    <xdr:ext cx="1073957" cy="990600"/>
    <xdr:pic>
      <xdr:nvPicPr>
        <xdr:cNvPr id="129" name="图片 128"/>
        <xdr:cNvPicPr/>
      </xdr:nvPicPr>
      <xdr:blipFill>
        <a:blip r:embed="rId119"/>
        <a:stretch>
          <a:fillRect/>
        </a:stretch>
      </xdr:blipFill>
      <xdr:spPr>
        <a:xfrm>
          <a:off x="8606155" y="188327030"/>
          <a:ext cx="1073785" cy="99060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165</xdr:row>
      <xdr:rowOff>19050</xdr:rowOff>
    </xdr:from>
    <xdr:ext cx="1200150" cy="1047750"/>
    <xdr:pic>
      <xdr:nvPicPr>
        <xdr:cNvPr id="130" name="图片 129"/>
        <xdr:cNvPicPr/>
      </xdr:nvPicPr>
      <xdr:blipFill>
        <a:blip r:embed="rId120"/>
        <a:stretch>
          <a:fillRect/>
        </a:stretch>
      </xdr:blipFill>
      <xdr:spPr>
        <a:xfrm>
          <a:off x="8568055" y="189431930"/>
          <a:ext cx="1200150" cy="1047750"/>
        </a:xfrm>
        <a:prstGeom prst="rect">
          <a:avLst/>
        </a:prstGeom>
      </xdr:spPr>
    </xdr:pic>
    <xdr:clientData/>
  </xdr:oneCellAnchor>
  <xdr:oneCellAnchor>
    <xdr:from>
      <xdr:col>17</xdr:col>
      <xdr:colOff>152400</xdr:colOff>
      <xdr:row>166</xdr:row>
      <xdr:rowOff>95250</xdr:rowOff>
    </xdr:from>
    <xdr:ext cx="885825" cy="885825"/>
    <xdr:pic>
      <xdr:nvPicPr>
        <xdr:cNvPr id="131" name="图片 130"/>
        <xdr:cNvPicPr/>
      </xdr:nvPicPr>
      <xdr:blipFill>
        <a:blip r:embed="rId121"/>
        <a:stretch>
          <a:fillRect/>
        </a:stretch>
      </xdr:blipFill>
      <xdr:spPr>
        <a:xfrm>
          <a:off x="8625205" y="190679705"/>
          <a:ext cx="885825" cy="885825"/>
        </a:xfrm>
        <a:prstGeom prst="rect">
          <a:avLst/>
        </a:prstGeom>
      </xdr:spPr>
    </xdr:pic>
    <xdr:clientData/>
  </xdr:oneCellAnchor>
  <xdr:oneCellAnchor>
    <xdr:from>
      <xdr:col>17</xdr:col>
      <xdr:colOff>152400</xdr:colOff>
      <xdr:row>167</xdr:row>
      <xdr:rowOff>57150</xdr:rowOff>
    </xdr:from>
    <xdr:ext cx="1143000" cy="1114425"/>
    <xdr:pic>
      <xdr:nvPicPr>
        <xdr:cNvPr id="132" name="图片 131"/>
        <xdr:cNvPicPr/>
      </xdr:nvPicPr>
      <xdr:blipFill>
        <a:blip r:embed="rId122"/>
        <a:stretch>
          <a:fillRect/>
        </a:stretch>
      </xdr:blipFill>
      <xdr:spPr>
        <a:xfrm>
          <a:off x="8625205" y="191813180"/>
          <a:ext cx="1143000" cy="1114425"/>
        </a:xfrm>
        <a:prstGeom prst="rect">
          <a:avLst/>
        </a:prstGeom>
      </xdr:spPr>
    </xdr:pic>
    <xdr:clientData/>
  </xdr:oneCellAnchor>
  <xdr:oneCellAnchor>
    <xdr:from>
      <xdr:col>17</xdr:col>
      <xdr:colOff>219075</xdr:colOff>
      <xdr:row>168</xdr:row>
      <xdr:rowOff>180975</xdr:rowOff>
    </xdr:from>
    <xdr:ext cx="666750" cy="695325"/>
    <xdr:pic>
      <xdr:nvPicPr>
        <xdr:cNvPr id="133" name="图片 132"/>
        <xdr:cNvPicPr/>
      </xdr:nvPicPr>
      <xdr:blipFill>
        <a:blip r:embed="rId123"/>
        <a:stretch>
          <a:fillRect/>
        </a:stretch>
      </xdr:blipFill>
      <xdr:spPr>
        <a:xfrm>
          <a:off x="8691880" y="193108580"/>
          <a:ext cx="666750" cy="695325"/>
        </a:xfrm>
        <a:prstGeom prst="rect">
          <a:avLst/>
        </a:prstGeom>
      </xdr:spPr>
    </xdr:pic>
    <xdr:clientData/>
  </xdr:oneCellAnchor>
  <xdr:oneCellAnchor>
    <xdr:from>
      <xdr:col>17</xdr:col>
      <xdr:colOff>161925</xdr:colOff>
      <xdr:row>170</xdr:row>
      <xdr:rowOff>161925</xdr:rowOff>
    </xdr:from>
    <xdr:ext cx="1285875" cy="952500"/>
    <xdr:pic>
      <xdr:nvPicPr>
        <xdr:cNvPr id="134" name="图片 133"/>
        <xdr:cNvPicPr/>
      </xdr:nvPicPr>
      <xdr:blipFill>
        <a:blip r:embed="rId124"/>
        <a:stretch>
          <a:fillRect/>
        </a:stretch>
      </xdr:blipFill>
      <xdr:spPr>
        <a:xfrm>
          <a:off x="8634730" y="195432680"/>
          <a:ext cx="1285875" cy="952500"/>
        </a:xfrm>
        <a:prstGeom prst="rect">
          <a:avLst/>
        </a:prstGeom>
      </xdr:spPr>
    </xdr:pic>
    <xdr:clientData/>
  </xdr:oneCellAnchor>
  <xdr:oneCellAnchor>
    <xdr:from>
      <xdr:col>17</xdr:col>
      <xdr:colOff>171450</xdr:colOff>
      <xdr:row>169</xdr:row>
      <xdr:rowOff>457200</xdr:rowOff>
    </xdr:from>
    <xdr:ext cx="1028700" cy="447675"/>
    <xdr:pic>
      <xdr:nvPicPr>
        <xdr:cNvPr id="135" name="图片 134"/>
        <xdr:cNvPicPr/>
      </xdr:nvPicPr>
      <xdr:blipFill>
        <a:blip r:embed="rId125"/>
        <a:stretch>
          <a:fillRect/>
        </a:stretch>
      </xdr:blipFill>
      <xdr:spPr>
        <a:xfrm>
          <a:off x="8644255" y="194556380"/>
          <a:ext cx="1028700" cy="447675"/>
        </a:xfrm>
        <a:prstGeom prst="rect">
          <a:avLst/>
        </a:prstGeom>
      </xdr:spPr>
    </xdr:pic>
    <xdr:clientData/>
  </xdr:oneCellAnchor>
  <xdr:oneCellAnchor>
    <xdr:from>
      <xdr:col>17</xdr:col>
      <xdr:colOff>295275</xdr:colOff>
      <xdr:row>171</xdr:row>
      <xdr:rowOff>142875</xdr:rowOff>
    </xdr:from>
    <xdr:ext cx="819150" cy="885825"/>
    <xdr:pic>
      <xdr:nvPicPr>
        <xdr:cNvPr id="136" name="图片 135"/>
        <xdr:cNvPicPr/>
      </xdr:nvPicPr>
      <xdr:blipFill>
        <a:blip r:embed="rId126"/>
        <a:stretch>
          <a:fillRect/>
        </a:stretch>
      </xdr:blipFill>
      <xdr:spPr>
        <a:xfrm>
          <a:off x="8768080" y="196585205"/>
          <a:ext cx="819150" cy="885825"/>
        </a:xfrm>
        <a:prstGeom prst="rect">
          <a:avLst/>
        </a:prstGeom>
      </xdr:spPr>
    </xdr:pic>
    <xdr:clientData/>
  </xdr:oneCellAnchor>
  <xdr:oneCellAnchor>
    <xdr:from>
      <xdr:col>17</xdr:col>
      <xdr:colOff>266700</xdr:colOff>
      <xdr:row>172</xdr:row>
      <xdr:rowOff>238125</xdr:rowOff>
    </xdr:from>
    <xdr:ext cx="847725" cy="438150"/>
    <xdr:pic>
      <xdr:nvPicPr>
        <xdr:cNvPr id="137" name="图片 136"/>
        <xdr:cNvPicPr/>
      </xdr:nvPicPr>
      <xdr:blipFill>
        <a:blip r:embed="rId127"/>
        <a:stretch>
          <a:fillRect/>
        </a:stretch>
      </xdr:blipFill>
      <xdr:spPr>
        <a:xfrm>
          <a:off x="8739505" y="197852030"/>
          <a:ext cx="847725" cy="438150"/>
        </a:xfrm>
        <a:prstGeom prst="rect">
          <a:avLst/>
        </a:prstGeom>
      </xdr:spPr>
    </xdr:pic>
    <xdr:clientData/>
  </xdr:oneCellAnchor>
  <xdr:oneCellAnchor>
    <xdr:from>
      <xdr:col>17</xdr:col>
      <xdr:colOff>361950</xdr:colOff>
      <xdr:row>173</xdr:row>
      <xdr:rowOff>76200</xdr:rowOff>
    </xdr:from>
    <xdr:ext cx="685800" cy="1000125"/>
    <xdr:pic>
      <xdr:nvPicPr>
        <xdr:cNvPr id="138" name="图片 137"/>
        <xdr:cNvPicPr/>
      </xdr:nvPicPr>
      <xdr:blipFill>
        <a:blip r:embed="rId128"/>
        <a:stretch>
          <a:fillRect/>
        </a:stretch>
      </xdr:blipFill>
      <xdr:spPr>
        <a:xfrm>
          <a:off x="8834755" y="198861680"/>
          <a:ext cx="685800" cy="1000125"/>
        </a:xfrm>
        <a:prstGeom prst="rect">
          <a:avLst/>
        </a:prstGeom>
      </xdr:spPr>
    </xdr:pic>
    <xdr:clientData/>
  </xdr:oneCellAnchor>
  <xdr:oneCellAnchor>
    <xdr:from>
      <xdr:col>17</xdr:col>
      <xdr:colOff>152400</xdr:colOff>
      <xdr:row>174</xdr:row>
      <xdr:rowOff>47625</xdr:rowOff>
    </xdr:from>
    <xdr:ext cx="1152525" cy="1028700"/>
    <xdr:pic>
      <xdr:nvPicPr>
        <xdr:cNvPr id="139" name="图片 138"/>
        <xdr:cNvPicPr/>
      </xdr:nvPicPr>
      <xdr:blipFill>
        <a:blip r:embed="rId129"/>
        <a:stretch>
          <a:fillRect/>
        </a:stretch>
      </xdr:blipFill>
      <xdr:spPr>
        <a:xfrm>
          <a:off x="8625205" y="200004680"/>
          <a:ext cx="1152525" cy="102870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175</xdr:row>
      <xdr:rowOff>0</xdr:rowOff>
    </xdr:from>
    <xdr:ext cx="1619250" cy="1123950"/>
    <xdr:pic>
      <xdr:nvPicPr>
        <xdr:cNvPr id="140" name="图片 139"/>
        <xdr:cNvPicPr/>
      </xdr:nvPicPr>
      <xdr:blipFill>
        <a:blip r:embed="rId130"/>
        <a:stretch>
          <a:fillRect/>
        </a:stretch>
      </xdr:blipFill>
      <xdr:spPr>
        <a:xfrm>
          <a:off x="8472805" y="201128630"/>
          <a:ext cx="1619250" cy="1123950"/>
        </a:xfrm>
        <a:prstGeom prst="rect">
          <a:avLst/>
        </a:prstGeom>
      </xdr:spPr>
    </xdr:pic>
    <xdr:clientData/>
  </xdr:oneCellAnchor>
  <xdr:oneCellAnchor>
    <xdr:from>
      <xdr:col>17</xdr:col>
      <xdr:colOff>447675</xdr:colOff>
      <xdr:row>176</xdr:row>
      <xdr:rowOff>133350</xdr:rowOff>
    </xdr:from>
    <xdr:ext cx="523875" cy="962025"/>
    <xdr:pic>
      <xdr:nvPicPr>
        <xdr:cNvPr id="141" name="图片 140"/>
        <xdr:cNvPicPr/>
      </xdr:nvPicPr>
      <xdr:blipFill>
        <a:blip r:embed="rId131"/>
        <a:stretch>
          <a:fillRect/>
        </a:stretch>
      </xdr:blipFill>
      <xdr:spPr>
        <a:xfrm>
          <a:off x="8920480" y="202433555"/>
          <a:ext cx="523875" cy="962025"/>
        </a:xfrm>
        <a:prstGeom prst="rect">
          <a:avLst/>
        </a:prstGeom>
      </xdr:spPr>
    </xdr:pic>
    <xdr:clientData/>
  </xdr:oneCellAnchor>
  <xdr:oneCellAnchor>
    <xdr:from>
      <xdr:col>17</xdr:col>
      <xdr:colOff>114300</xdr:colOff>
      <xdr:row>177</xdr:row>
      <xdr:rowOff>9525</xdr:rowOff>
    </xdr:from>
    <xdr:ext cx="1252863" cy="1000125"/>
    <xdr:pic>
      <xdr:nvPicPr>
        <xdr:cNvPr id="142" name="图片 141"/>
        <xdr:cNvPicPr/>
      </xdr:nvPicPr>
      <xdr:blipFill>
        <a:blip r:embed="rId132"/>
        <a:stretch>
          <a:fillRect/>
        </a:stretch>
      </xdr:blipFill>
      <xdr:spPr>
        <a:xfrm>
          <a:off x="8587105" y="203481305"/>
          <a:ext cx="1252855" cy="1000125"/>
        </a:xfrm>
        <a:prstGeom prst="rect">
          <a:avLst/>
        </a:prstGeom>
      </xdr:spPr>
    </xdr:pic>
    <xdr:clientData/>
  </xdr:oneCellAnchor>
  <xdr:oneCellAnchor>
    <xdr:from>
      <xdr:col>17</xdr:col>
      <xdr:colOff>323850</xdr:colOff>
      <xdr:row>180</xdr:row>
      <xdr:rowOff>180975</xdr:rowOff>
    </xdr:from>
    <xdr:ext cx="600075" cy="685800"/>
    <xdr:pic>
      <xdr:nvPicPr>
        <xdr:cNvPr id="143" name="图片 142"/>
        <xdr:cNvPicPr/>
      </xdr:nvPicPr>
      <xdr:blipFill>
        <a:blip r:embed="rId133"/>
        <a:stretch>
          <a:fillRect/>
        </a:stretch>
      </xdr:blipFill>
      <xdr:spPr>
        <a:xfrm>
          <a:off x="8796655" y="207167480"/>
          <a:ext cx="600075" cy="685800"/>
        </a:xfrm>
        <a:prstGeom prst="rect">
          <a:avLst/>
        </a:prstGeom>
      </xdr:spPr>
    </xdr:pic>
    <xdr:clientData/>
  </xdr:oneCellAnchor>
  <xdr:oneCellAnchor>
    <xdr:from>
      <xdr:col>17</xdr:col>
      <xdr:colOff>276225</xdr:colOff>
      <xdr:row>181</xdr:row>
      <xdr:rowOff>266700</xdr:rowOff>
    </xdr:from>
    <xdr:ext cx="962025" cy="809625"/>
    <xdr:pic>
      <xdr:nvPicPr>
        <xdr:cNvPr id="144" name="图片 143"/>
        <xdr:cNvPicPr/>
      </xdr:nvPicPr>
      <xdr:blipFill>
        <a:blip r:embed="rId134"/>
        <a:stretch>
          <a:fillRect/>
        </a:stretch>
      </xdr:blipFill>
      <xdr:spPr>
        <a:xfrm>
          <a:off x="8749030" y="208424780"/>
          <a:ext cx="962025" cy="809625"/>
        </a:xfrm>
        <a:prstGeom prst="rect">
          <a:avLst/>
        </a:prstGeom>
      </xdr:spPr>
    </xdr:pic>
    <xdr:clientData/>
  </xdr:oneCellAnchor>
  <xdr:oneCellAnchor>
    <xdr:from>
      <xdr:col>17</xdr:col>
      <xdr:colOff>104775</xdr:colOff>
      <xdr:row>178</xdr:row>
      <xdr:rowOff>57150</xdr:rowOff>
    </xdr:from>
    <xdr:ext cx="1133475" cy="1028700"/>
    <xdr:pic>
      <xdr:nvPicPr>
        <xdr:cNvPr id="145" name="图片 144"/>
        <xdr:cNvPicPr/>
      </xdr:nvPicPr>
      <xdr:blipFill>
        <a:blip r:embed="rId135"/>
        <a:stretch>
          <a:fillRect/>
        </a:stretch>
      </xdr:blipFill>
      <xdr:spPr>
        <a:xfrm>
          <a:off x="8577580" y="204700505"/>
          <a:ext cx="1133475" cy="1028700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183</xdr:row>
      <xdr:rowOff>28575</xdr:rowOff>
    </xdr:from>
    <xdr:ext cx="1333500" cy="1028700"/>
    <xdr:pic>
      <xdr:nvPicPr>
        <xdr:cNvPr id="146" name="图片 145"/>
        <xdr:cNvPicPr/>
      </xdr:nvPicPr>
      <xdr:blipFill>
        <a:blip r:embed="rId136"/>
        <a:stretch>
          <a:fillRect/>
        </a:stretch>
      </xdr:blipFill>
      <xdr:spPr>
        <a:xfrm>
          <a:off x="8529955" y="210529805"/>
          <a:ext cx="1333500" cy="1028700"/>
        </a:xfrm>
        <a:prstGeom prst="rect">
          <a:avLst/>
        </a:prstGeom>
      </xdr:spPr>
    </xdr:pic>
    <xdr:clientData/>
  </xdr:oneCellAnchor>
  <xdr:oneCellAnchor>
    <xdr:from>
      <xdr:col>17</xdr:col>
      <xdr:colOff>180975</xdr:colOff>
      <xdr:row>182</xdr:row>
      <xdr:rowOff>9525</xdr:rowOff>
    </xdr:from>
    <xdr:ext cx="1085850" cy="1085850"/>
    <xdr:pic>
      <xdr:nvPicPr>
        <xdr:cNvPr id="147" name="图片 146"/>
        <xdr:cNvPicPr/>
      </xdr:nvPicPr>
      <xdr:blipFill>
        <a:blip r:embed="rId137"/>
        <a:stretch>
          <a:fillRect/>
        </a:stretch>
      </xdr:blipFill>
      <xdr:spPr>
        <a:xfrm>
          <a:off x="8653780" y="209339180"/>
          <a:ext cx="1085850" cy="1085850"/>
        </a:xfrm>
        <a:prstGeom prst="rect">
          <a:avLst/>
        </a:prstGeom>
      </xdr:spPr>
    </xdr:pic>
    <xdr:clientData/>
  </xdr:oneCellAnchor>
  <xdr:oneCellAnchor>
    <xdr:from>
      <xdr:col>17</xdr:col>
      <xdr:colOff>552450</xdr:colOff>
      <xdr:row>184</xdr:row>
      <xdr:rowOff>190500</xdr:rowOff>
    </xdr:from>
    <xdr:ext cx="323850" cy="733425"/>
    <xdr:pic>
      <xdr:nvPicPr>
        <xdr:cNvPr id="148" name="图片 147"/>
        <xdr:cNvPicPr/>
      </xdr:nvPicPr>
      <xdr:blipFill>
        <a:blip r:embed="rId138"/>
        <a:stretch>
          <a:fillRect/>
        </a:stretch>
      </xdr:blipFill>
      <xdr:spPr>
        <a:xfrm>
          <a:off x="9025255" y="211863305"/>
          <a:ext cx="323850" cy="733425"/>
        </a:xfrm>
        <a:prstGeom prst="rect">
          <a:avLst/>
        </a:prstGeom>
      </xdr:spPr>
    </xdr:pic>
    <xdr:clientData/>
  </xdr:oneCellAnchor>
  <xdr:oneCellAnchor>
    <xdr:from>
      <xdr:col>17</xdr:col>
      <xdr:colOff>438150</xdr:colOff>
      <xdr:row>185</xdr:row>
      <xdr:rowOff>342900</xdr:rowOff>
    </xdr:from>
    <xdr:ext cx="523875" cy="600075"/>
    <xdr:pic>
      <xdr:nvPicPr>
        <xdr:cNvPr id="149" name="图片 148"/>
        <xdr:cNvPicPr/>
      </xdr:nvPicPr>
      <xdr:blipFill>
        <a:blip r:embed="rId139"/>
        <a:stretch>
          <a:fillRect/>
        </a:stretch>
      </xdr:blipFill>
      <xdr:spPr>
        <a:xfrm>
          <a:off x="8910955" y="213187280"/>
          <a:ext cx="523875" cy="600075"/>
        </a:xfrm>
        <a:prstGeom prst="rect">
          <a:avLst/>
        </a:prstGeom>
      </xdr:spPr>
    </xdr:pic>
    <xdr:clientData/>
  </xdr:oneCellAnchor>
  <xdr:oneCellAnchor>
    <xdr:from>
      <xdr:col>17</xdr:col>
      <xdr:colOff>466725</xdr:colOff>
      <xdr:row>186</xdr:row>
      <xdr:rowOff>419100</xdr:rowOff>
    </xdr:from>
    <xdr:ext cx="466725" cy="533400"/>
    <xdr:pic>
      <xdr:nvPicPr>
        <xdr:cNvPr id="150" name="图片 149"/>
        <xdr:cNvPicPr/>
      </xdr:nvPicPr>
      <xdr:blipFill>
        <a:blip r:embed="rId140"/>
        <a:stretch>
          <a:fillRect/>
        </a:stretch>
      </xdr:blipFill>
      <xdr:spPr>
        <a:xfrm>
          <a:off x="8939530" y="214435055"/>
          <a:ext cx="466725" cy="533400"/>
        </a:xfrm>
        <a:prstGeom prst="rect">
          <a:avLst/>
        </a:prstGeom>
      </xdr:spPr>
    </xdr:pic>
    <xdr:clientData/>
  </xdr:oneCellAnchor>
  <xdr:oneCellAnchor>
    <xdr:from>
      <xdr:col>17</xdr:col>
      <xdr:colOff>19050</xdr:colOff>
      <xdr:row>187</xdr:row>
      <xdr:rowOff>276225</xdr:rowOff>
    </xdr:from>
    <xdr:ext cx="1419225" cy="720183"/>
    <xdr:pic>
      <xdr:nvPicPr>
        <xdr:cNvPr id="151" name="图片 150"/>
        <xdr:cNvPicPr/>
      </xdr:nvPicPr>
      <xdr:blipFill>
        <a:blip r:embed="rId141"/>
        <a:stretch>
          <a:fillRect/>
        </a:stretch>
      </xdr:blipFill>
      <xdr:spPr>
        <a:xfrm>
          <a:off x="8491855" y="215463755"/>
          <a:ext cx="1419225" cy="720090"/>
        </a:xfrm>
        <a:prstGeom prst="rect">
          <a:avLst/>
        </a:prstGeom>
      </xdr:spPr>
    </xdr:pic>
    <xdr:clientData/>
  </xdr:oneCellAnchor>
  <xdr:oneCellAnchor>
    <xdr:from>
      <xdr:col>17</xdr:col>
      <xdr:colOff>400050</xdr:colOff>
      <xdr:row>188</xdr:row>
      <xdr:rowOff>257175</xdr:rowOff>
    </xdr:from>
    <xdr:ext cx="666750" cy="523875"/>
    <xdr:pic>
      <xdr:nvPicPr>
        <xdr:cNvPr id="152" name="图片 151"/>
        <xdr:cNvPicPr/>
      </xdr:nvPicPr>
      <xdr:blipFill>
        <a:blip r:embed="rId142"/>
        <a:stretch>
          <a:fillRect/>
        </a:stretch>
      </xdr:blipFill>
      <xdr:spPr>
        <a:xfrm>
          <a:off x="8872855" y="216616280"/>
          <a:ext cx="666750" cy="523875"/>
        </a:xfrm>
        <a:prstGeom prst="rect">
          <a:avLst/>
        </a:prstGeom>
      </xdr:spPr>
    </xdr:pic>
    <xdr:clientData/>
  </xdr:oneCellAnchor>
  <xdr:oneCellAnchor>
    <xdr:from>
      <xdr:col>17</xdr:col>
      <xdr:colOff>323850</xdr:colOff>
      <xdr:row>189</xdr:row>
      <xdr:rowOff>66675</xdr:rowOff>
    </xdr:from>
    <xdr:ext cx="685800" cy="962025"/>
    <xdr:pic>
      <xdr:nvPicPr>
        <xdr:cNvPr id="153" name="图片 152"/>
        <xdr:cNvPicPr/>
      </xdr:nvPicPr>
      <xdr:blipFill>
        <a:blip r:embed="rId143"/>
        <a:stretch>
          <a:fillRect/>
        </a:stretch>
      </xdr:blipFill>
      <xdr:spPr>
        <a:xfrm>
          <a:off x="8796655" y="217597355"/>
          <a:ext cx="685800" cy="962025"/>
        </a:xfrm>
        <a:prstGeom prst="rect">
          <a:avLst/>
        </a:prstGeom>
      </xdr:spPr>
    </xdr:pic>
    <xdr:clientData/>
  </xdr:oneCellAnchor>
  <xdr:oneCellAnchor>
    <xdr:from>
      <xdr:col>17</xdr:col>
      <xdr:colOff>276225</xdr:colOff>
      <xdr:row>190</xdr:row>
      <xdr:rowOff>228600</xdr:rowOff>
    </xdr:from>
    <xdr:ext cx="895350" cy="704850"/>
    <xdr:pic>
      <xdr:nvPicPr>
        <xdr:cNvPr id="154" name="图片 153"/>
        <xdr:cNvPicPr/>
      </xdr:nvPicPr>
      <xdr:blipFill>
        <a:blip r:embed="rId144"/>
        <a:stretch>
          <a:fillRect/>
        </a:stretch>
      </xdr:blipFill>
      <xdr:spPr>
        <a:xfrm>
          <a:off x="8749030" y="218930855"/>
          <a:ext cx="895350" cy="704850"/>
        </a:xfrm>
        <a:prstGeom prst="rect">
          <a:avLst/>
        </a:prstGeom>
      </xdr:spPr>
    </xdr:pic>
    <xdr:clientData/>
  </xdr:oneCellAnchor>
  <xdr:oneCellAnchor>
    <xdr:from>
      <xdr:col>17</xdr:col>
      <xdr:colOff>333375</xdr:colOff>
      <xdr:row>191</xdr:row>
      <xdr:rowOff>266700</xdr:rowOff>
    </xdr:from>
    <xdr:ext cx="742950" cy="838200"/>
    <xdr:pic>
      <xdr:nvPicPr>
        <xdr:cNvPr id="155" name="图片 154"/>
        <xdr:cNvPicPr/>
      </xdr:nvPicPr>
      <xdr:blipFill>
        <a:blip r:embed="rId145"/>
        <a:stretch>
          <a:fillRect/>
        </a:stretch>
      </xdr:blipFill>
      <xdr:spPr>
        <a:xfrm>
          <a:off x="8806180" y="220140530"/>
          <a:ext cx="742950" cy="838200"/>
        </a:xfrm>
        <a:prstGeom prst="rect">
          <a:avLst/>
        </a:prstGeom>
      </xdr:spPr>
    </xdr:pic>
    <xdr:clientData/>
  </xdr:oneCellAnchor>
  <xdr:oneCellAnchor>
    <xdr:from>
      <xdr:col>17</xdr:col>
      <xdr:colOff>390525</xdr:colOff>
      <xdr:row>192</xdr:row>
      <xdr:rowOff>304800</xdr:rowOff>
    </xdr:from>
    <xdr:ext cx="752475" cy="742950"/>
    <xdr:pic>
      <xdr:nvPicPr>
        <xdr:cNvPr id="156" name="图片 155"/>
        <xdr:cNvPicPr/>
      </xdr:nvPicPr>
      <xdr:blipFill>
        <a:blip r:embed="rId146"/>
        <a:stretch>
          <a:fillRect/>
        </a:stretch>
      </xdr:blipFill>
      <xdr:spPr>
        <a:xfrm>
          <a:off x="8863330" y="221350205"/>
          <a:ext cx="752475" cy="742950"/>
        </a:xfrm>
        <a:prstGeom prst="rect">
          <a:avLst/>
        </a:prstGeom>
      </xdr:spPr>
    </xdr:pic>
    <xdr:clientData/>
  </xdr:oneCellAnchor>
  <xdr:oneCellAnchor>
    <xdr:from>
      <xdr:col>17</xdr:col>
      <xdr:colOff>438150</xdr:colOff>
      <xdr:row>193</xdr:row>
      <xdr:rowOff>409575</xdr:rowOff>
    </xdr:from>
    <xdr:ext cx="695325" cy="609600"/>
    <xdr:pic>
      <xdr:nvPicPr>
        <xdr:cNvPr id="157" name="图片 156"/>
        <xdr:cNvPicPr/>
      </xdr:nvPicPr>
      <xdr:blipFill>
        <a:blip r:embed="rId147"/>
        <a:stretch>
          <a:fillRect/>
        </a:stretch>
      </xdr:blipFill>
      <xdr:spPr>
        <a:xfrm>
          <a:off x="8910955" y="222626555"/>
          <a:ext cx="695325" cy="609600"/>
        </a:xfrm>
        <a:prstGeom prst="rect">
          <a:avLst/>
        </a:prstGeom>
      </xdr:spPr>
    </xdr:pic>
    <xdr:clientData/>
  </xdr:oneCellAnchor>
  <xdr:oneCellAnchor>
    <xdr:from>
      <xdr:col>17</xdr:col>
      <xdr:colOff>409575</xdr:colOff>
      <xdr:row>194</xdr:row>
      <xdr:rowOff>381000</xdr:rowOff>
    </xdr:from>
    <xdr:ext cx="523875" cy="609600"/>
    <xdr:pic>
      <xdr:nvPicPr>
        <xdr:cNvPr id="158" name="图片 157"/>
        <xdr:cNvPicPr/>
      </xdr:nvPicPr>
      <xdr:blipFill>
        <a:blip r:embed="rId148"/>
        <a:stretch>
          <a:fillRect/>
        </a:stretch>
      </xdr:blipFill>
      <xdr:spPr>
        <a:xfrm>
          <a:off x="8882380" y="223769555"/>
          <a:ext cx="523875" cy="609600"/>
        </a:xfrm>
        <a:prstGeom prst="rect">
          <a:avLst/>
        </a:prstGeom>
      </xdr:spPr>
    </xdr:pic>
    <xdr:clientData/>
  </xdr:oneCellAnchor>
  <xdr:oneCellAnchor>
    <xdr:from>
      <xdr:col>17</xdr:col>
      <xdr:colOff>247650</xdr:colOff>
      <xdr:row>195</xdr:row>
      <xdr:rowOff>381000</xdr:rowOff>
    </xdr:from>
    <xdr:ext cx="838200" cy="685800"/>
    <xdr:pic>
      <xdr:nvPicPr>
        <xdr:cNvPr id="159" name="图片 158"/>
        <xdr:cNvPicPr/>
      </xdr:nvPicPr>
      <xdr:blipFill>
        <a:blip r:embed="rId149"/>
        <a:stretch>
          <a:fillRect/>
        </a:stretch>
      </xdr:blipFill>
      <xdr:spPr>
        <a:xfrm>
          <a:off x="8720455" y="224941130"/>
          <a:ext cx="838200" cy="685800"/>
        </a:xfrm>
        <a:prstGeom prst="rect">
          <a:avLst/>
        </a:prstGeom>
      </xdr:spPr>
    </xdr:pic>
    <xdr:clientData/>
  </xdr:oneCellAnchor>
  <xdr:oneCellAnchor>
    <xdr:from>
      <xdr:col>17</xdr:col>
      <xdr:colOff>381000</xdr:colOff>
      <xdr:row>196</xdr:row>
      <xdr:rowOff>295275</xdr:rowOff>
    </xdr:from>
    <xdr:ext cx="676275" cy="752475"/>
    <xdr:pic>
      <xdr:nvPicPr>
        <xdr:cNvPr id="160" name="图片 159"/>
        <xdr:cNvPicPr/>
      </xdr:nvPicPr>
      <xdr:blipFill>
        <a:blip r:embed="rId150"/>
        <a:stretch>
          <a:fillRect/>
        </a:stretch>
      </xdr:blipFill>
      <xdr:spPr>
        <a:xfrm>
          <a:off x="8853805" y="226026980"/>
          <a:ext cx="676275" cy="752475"/>
        </a:xfrm>
        <a:prstGeom prst="rect">
          <a:avLst/>
        </a:prstGeom>
      </xdr:spPr>
    </xdr:pic>
    <xdr:clientData/>
  </xdr:oneCellAnchor>
  <xdr:oneCellAnchor>
    <xdr:from>
      <xdr:col>17</xdr:col>
      <xdr:colOff>342900</xdr:colOff>
      <xdr:row>198</xdr:row>
      <xdr:rowOff>114300</xdr:rowOff>
    </xdr:from>
    <xdr:ext cx="714375" cy="904875"/>
    <xdr:pic>
      <xdr:nvPicPr>
        <xdr:cNvPr id="161" name="图片 160"/>
        <xdr:cNvPicPr/>
      </xdr:nvPicPr>
      <xdr:blipFill>
        <a:blip r:embed="rId151"/>
        <a:stretch>
          <a:fillRect/>
        </a:stretch>
      </xdr:blipFill>
      <xdr:spPr>
        <a:xfrm>
          <a:off x="8815705" y="228189155"/>
          <a:ext cx="714375" cy="904875"/>
        </a:xfrm>
        <a:prstGeom prst="rect">
          <a:avLst/>
        </a:prstGeom>
      </xdr:spPr>
    </xdr:pic>
    <xdr:clientData/>
  </xdr:oneCellAnchor>
  <xdr:oneCellAnchor>
    <xdr:from>
      <xdr:col>17</xdr:col>
      <xdr:colOff>371475</xdr:colOff>
      <xdr:row>199</xdr:row>
      <xdr:rowOff>190500</xdr:rowOff>
    </xdr:from>
    <xdr:ext cx="714375" cy="904875"/>
    <xdr:pic>
      <xdr:nvPicPr>
        <xdr:cNvPr id="162" name="图片 161"/>
        <xdr:cNvPicPr/>
      </xdr:nvPicPr>
      <xdr:blipFill>
        <a:blip r:embed="rId151"/>
        <a:stretch>
          <a:fillRect/>
        </a:stretch>
      </xdr:blipFill>
      <xdr:spPr>
        <a:xfrm>
          <a:off x="8844280" y="229436930"/>
          <a:ext cx="714375" cy="904875"/>
        </a:xfrm>
        <a:prstGeom prst="rect">
          <a:avLst/>
        </a:prstGeom>
      </xdr:spPr>
    </xdr:pic>
    <xdr:clientData/>
  </xdr:oneCellAnchor>
  <xdr:oneCellAnchor>
    <xdr:from>
      <xdr:col>17</xdr:col>
      <xdr:colOff>371475</xdr:colOff>
      <xdr:row>200</xdr:row>
      <xdr:rowOff>104775</xdr:rowOff>
    </xdr:from>
    <xdr:ext cx="714375" cy="904875"/>
    <xdr:pic>
      <xdr:nvPicPr>
        <xdr:cNvPr id="163" name="图片 162"/>
        <xdr:cNvPicPr/>
      </xdr:nvPicPr>
      <xdr:blipFill>
        <a:blip r:embed="rId151"/>
        <a:stretch>
          <a:fillRect/>
        </a:stretch>
      </xdr:blipFill>
      <xdr:spPr>
        <a:xfrm>
          <a:off x="8844280" y="230522780"/>
          <a:ext cx="714375" cy="904875"/>
        </a:xfrm>
        <a:prstGeom prst="rect">
          <a:avLst/>
        </a:prstGeom>
      </xdr:spPr>
    </xdr:pic>
    <xdr:clientData/>
  </xdr:oneCellAnchor>
  <xdr:oneCellAnchor>
    <xdr:from>
      <xdr:col>17</xdr:col>
      <xdr:colOff>400050</xdr:colOff>
      <xdr:row>201</xdr:row>
      <xdr:rowOff>476250</xdr:rowOff>
    </xdr:from>
    <xdr:ext cx="390525" cy="447675"/>
    <xdr:pic>
      <xdr:nvPicPr>
        <xdr:cNvPr id="164" name="图片 163"/>
        <xdr:cNvPicPr/>
      </xdr:nvPicPr>
      <xdr:blipFill>
        <a:blip r:embed="rId152"/>
        <a:stretch>
          <a:fillRect/>
        </a:stretch>
      </xdr:blipFill>
      <xdr:spPr>
        <a:xfrm>
          <a:off x="8872855" y="232065830"/>
          <a:ext cx="390525" cy="44767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202</xdr:row>
      <xdr:rowOff>0</xdr:rowOff>
    </xdr:from>
    <xdr:ext cx="1524000" cy="1019175"/>
    <xdr:pic>
      <xdr:nvPicPr>
        <xdr:cNvPr id="165" name="图片 164"/>
        <xdr:cNvPicPr/>
      </xdr:nvPicPr>
      <xdr:blipFill>
        <a:blip r:embed="rId153"/>
        <a:stretch>
          <a:fillRect/>
        </a:stretch>
      </xdr:blipFill>
      <xdr:spPr>
        <a:xfrm>
          <a:off x="8472805" y="232761155"/>
          <a:ext cx="1524000" cy="101917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203</xdr:row>
      <xdr:rowOff>0</xdr:rowOff>
    </xdr:from>
    <xdr:ext cx="1524000" cy="1019175"/>
    <xdr:pic>
      <xdr:nvPicPr>
        <xdr:cNvPr id="166" name="图片 165"/>
        <xdr:cNvPicPr/>
      </xdr:nvPicPr>
      <xdr:blipFill>
        <a:blip r:embed="rId153"/>
        <a:stretch>
          <a:fillRect/>
        </a:stretch>
      </xdr:blipFill>
      <xdr:spPr>
        <a:xfrm>
          <a:off x="8472805" y="233932730"/>
          <a:ext cx="1524000" cy="101917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204</xdr:row>
      <xdr:rowOff>0</xdr:rowOff>
    </xdr:from>
    <xdr:ext cx="1524000" cy="1019175"/>
    <xdr:pic>
      <xdr:nvPicPr>
        <xdr:cNvPr id="167" name="图片 166"/>
        <xdr:cNvPicPr/>
      </xdr:nvPicPr>
      <xdr:blipFill>
        <a:blip r:embed="rId153"/>
        <a:stretch>
          <a:fillRect/>
        </a:stretch>
      </xdr:blipFill>
      <xdr:spPr>
        <a:xfrm>
          <a:off x="8472805" y="235104305"/>
          <a:ext cx="1524000" cy="101917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205</xdr:row>
      <xdr:rowOff>0</xdr:rowOff>
    </xdr:from>
    <xdr:ext cx="1524000" cy="1019175"/>
    <xdr:pic>
      <xdr:nvPicPr>
        <xdr:cNvPr id="168" name="图片 167"/>
        <xdr:cNvPicPr/>
      </xdr:nvPicPr>
      <xdr:blipFill>
        <a:blip r:embed="rId153"/>
        <a:stretch>
          <a:fillRect/>
        </a:stretch>
      </xdr:blipFill>
      <xdr:spPr>
        <a:xfrm>
          <a:off x="8472805" y="236275880"/>
          <a:ext cx="1524000" cy="1019175"/>
        </a:xfrm>
        <a:prstGeom prst="rect">
          <a:avLst/>
        </a:prstGeom>
      </xdr:spPr>
    </xdr:pic>
    <xdr:clientData/>
  </xdr:oneCellAnchor>
  <xdr:oneCellAnchor>
    <xdr:from>
      <xdr:col>17</xdr:col>
      <xdr:colOff>381000</xdr:colOff>
      <xdr:row>206</xdr:row>
      <xdr:rowOff>361950</xdr:rowOff>
    </xdr:from>
    <xdr:ext cx="647700" cy="542925"/>
    <xdr:pic>
      <xdr:nvPicPr>
        <xdr:cNvPr id="169" name="图片 168"/>
        <xdr:cNvPicPr/>
      </xdr:nvPicPr>
      <xdr:blipFill>
        <a:blip r:embed="rId154"/>
        <a:stretch>
          <a:fillRect/>
        </a:stretch>
      </xdr:blipFill>
      <xdr:spPr>
        <a:xfrm>
          <a:off x="8853805" y="237809405"/>
          <a:ext cx="647700" cy="542925"/>
        </a:xfrm>
        <a:prstGeom prst="rect">
          <a:avLst/>
        </a:prstGeom>
      </xdr:spPr>
    </xdr:pic>
    <xdr:clientData/>
  </xdr:oneCellAnchor>
  <xdr:oneCellAnchor>
    <xdr:from>
      <xdr:col>17</xdr:col>
      <xdr:colOff>209550</xdr:colOff>
      <xdr:row>207</xdr:row>
      <xdr:rowOff>333375</xdr:rowOff>
    </xdr:from>
    <xdr:ext cx="447675" cy="323850"/>
    <xdr:pic>
      <xdr:nvPicPr>
        <xdr:cNvPr id="170" name="图片 169"/>
        <xdr:cNvPicPr/>
      </xdr:nvPicPr>
      <xdr:blipFill>
        <a:blip r:embed="rId155"/>
        <a:stretch>
          <a:fillRect/>
        </a:stretch>
      </xdr:blipFill>
      <xdr:spPr>
        <a:xfrm>
          <a:off x="8682355" y="238952405"/>
          <a:ext cx="447675" cy="323850"/>
        </a:xfrm>
        <a:prstGeom prst="rect">
          <a:avLst/>
        </a:prstGeom>
      </xdr:spPr>
    </xdr:pic>
    <xdr:clientData/>
  </xdr:oneCellAnchor>
  <xdr:oneCellAnchor>
    <xdr:from>
      <xdr:col>17</xdr:col>
      <xdr:colOff>762000</xdr:colOff>
      <xdr:row>207</xdr:row>
      <xdr:rowOff>219075</xdr:rowOff>
    </xdr:from>
    <xdr:ext cx="161925" cy="476250"/>
    <xdr:pic>
      <xdr:nvPicPr>
        <xdr:cNvPr id="171" name="图片 170"/>
        <xdr:cNvPicPr/>
      </xdr:nvPicPr>
      <xdr:blipFill>
        <a:blip r:embed="rId156"/>
        <a:stretch>
          <a:fillRect/>
        </a:stretch>
      </xdr:blipFill>
      <xdr:spPr>
        <a:xfrm>
          <a:off x="9234805" y="238838105"/>
          <a:ext cx="161925" cy="476250"/>
        </a:xfrm>
        <a:prstGeom prst="rect">
          <a:avLst/>
        </a:prstGeom>
      </xdr:spPr>
    </xdr:pic>
    <xdr:clientData/>
  </xdr:oneCellAnchor>
  <xdr:oneCellAnchor>
    <xdr:from>
      <xdr:col>17</xdr:col>
      <xdr:colOff>314325</xdr:colOff>
      <xdr:row>208</xdr:row>
      <xdr:rowOff>142875</xdr:rowOff>
    </xdr:from>
    <xdr:ext cx="885825" cy="885825"/>
    <xdr:pic>
      <xdr:nvPicPr>
        <xdr:cNvPr id="172" name="图片 171"/>
        <xdr:cNvPicPr/>
      </xdr:nvPicPr>
      <xdr:blipFill>
        <a:blip r:embed="rId157"/>
        <a:stretch>
          <a:fillRect/>
        </a:stretch>
      </xdr:blipFill>
      <xdr:spPr>
        <a:xfrm>
          <a:off x="8787130" y="239933480"/>
          <a:ext cx="885825" cy="885825"/>
        </a:xfrm>
        <a:prstGeom prst="rect">
          <a:avLst/>
        </a:prstGeom>
      </xdr:spPr>
    </xdr:pic>
    <xdr:clientData/>
  </xdr:oneCellAnchor>
  <xdr:oneCellAnchor>
    <xdr:from>
      <xdr:col>17</xdr:col>
      <xdr:colOff>371475</xdr:colOff>
      <xdr:row>209</xdr:row>
      <xdr:rowOff>66675</xdr:rowOff>
    </xdr:from>
    <xdr:ext cx="609600" cy="1057275"/>
    <xdr:pic>
      <xdr:nvPicPr>
        <xdr:cNvPr id="173" name="图片 172"/>
        <xdr:cNvPicPr/>
      </xdr:nvPicPr>
      <xdr:blipFill>
        <a:blip r:embed="rId158"/>
        <a:stretch>
          <a:fillRect/>
        </a:stretch>
      </xdr:blipFill>
      <xdr:spPr>
        <a:xfrm>
          <a:off x="8844280" y="241028855"/>
          <a:ext cx="609600" cy="1057275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210</xdr:row>
      <xdr:rowOff>76200</xdr:rowOff>
    </xdr:from>
    <xdr:ext cx="1238250" cy="933450"/>
    <xdr:pic>
      <xdr:nvPicPr>
        <xdr:cNvPr id="174" name="图片 173"/>
        <xdr:cNvPicPr/>
      </xdr:nvPicPr>
      <xdr:blipFill>
        <a:blip r:embed="rId159"/>
        <a:stretch>
          <a:fillRect/>
        </a:stretch>
      </xdr:blipFill>
      <xdr:spPr>
        <a:xfrm>
          <a:off x="8549005" y="242209955"/>
          <a:ext cx="1238250" cy="933450"/>
        </a:xfrm>
        <a:prstGeom prst="rect">
          <a:avLst/>
        </a:prstGeom>
      </xdr:spPr>
    </xdr:pic>
    <xdr:clientData/>
  </xdr:oneCellAnchor>
  <xdr:oneCellAnchor>
    <xdr:from>
      <xdr:col>17</xdr:col>
      <xdr:colOff>342900</xdr:colOff>
      <xdr:row>211</xdr:row>
      <xdr:rowOff>38100</xdr:rowOff>
    </xdr:from>
    <xdr:ext cx="828675" cy="990600"/>
    <xdr:pic>
      <xdr:nvPicPr>
        <xdr:cNvPr id="175" name="图片 174"/>
        <xdr:cNvPicPr/>
      </xdr:nvPicPr>
      <xdr:blipFill>
        <a:blip r:embed="rId160"/>
        <a:stretch>
          <a:fillRect/>
        </a:stretch>
      </xdr:blipFill>
      <xdr:spPr>
        <a:xfrm>
          <a:off x="8815705" y="243343430"/>
          <a:ext cx="828675" cy="990600"/>
        </a:xfrm>
        <a:prstGeom prst="rect">
          <a:avLst/>
        </a:prstGeom>
      </xdr:spPr>
    </xdr:pic>
    <xdr:clientData/>
  </xdr:oneCellAnchor>
  <xdr:oneCellAnchor>
    <xdr:from>
      <xdr:col>17</xdr:col>
      <xdr:colOff>371475</xdr:colOff>
      <xdr:row>213</xdr:row>
      <xdr:rowOff>228600</xdr:rowOff>
    </xdr:from>
    <xdr:ext cx="838200" cy="838200"/>
    <xdr:pic>
      <xdr:nvPicPr>
        <xdr:cNvPr id="176" name="图片 175"/>
        <xdr:cNvPicPr/>
      </xdr:nvPicPr>
      <xdr:blipFill>
        <a:blip r:embed="rId161"/>
        <a:stretch>
          <a:fillRect/>
        </a:stretch>
      </xdr:blipFill>
      <xdr:spPr>
        <a:xfrm>
          <a:off x="8844280" y="245877080"/>
          <a:ext cx="838200" cy="838200"/>
        </a:xfrm>
        <a:prstGeom prst="rect">
          <a:avLst/>
        </a:prstGeom>
      </xdr:spPr>
    </xdr:pic>
    <xdr:clientData/>
  </xdr:oneCellAnchor>
  <xdr:oneCellAnchor>
    <xdr:from>
      <xdr:col>17</xdr:col>
      <xdr:colOff>428625</xdr:colOff>
      <xdr:row>214</xdr:row>
      <xdr:rowOff>19050</xdr:rowOff>
    </xdr:from>
    <xdr:ext cx="734123" cy="1066800"/>
    <xdr:pic>
      <xdr:nvPicPr>
        <xdr:cNvPr id="177" name="图片 176"/>
        <xdr:cNvPicPr/>
      </xdr:nvPicPr>
      <xdr:blipFill>
        <a:blip r:embed="rId162"/>
        <a:stretch>
          <a:fillRect/>
        </a:stretch>
      </xdr:blipFill>
      <xdr:spPr>
        <a:xfrm>
          <a:off x="8901430" y="246839105"/>
          <a:ext cx="734060" cy="1066800"/>
        </a:xfrm>
        <a:prstGeom prst="rect">
          <a:avLst/>
        </a:prstGeom>
      </xdr:spPr>
    </xdr:pic>
    <xdr:clientData/>
  </xdr:oneCellAnchor>
  <xdr:oneCellAnchor>
    <xdr:from>
      <xdr:col>17</xdr:col>
      <xdr:colOff>161925</xdr:colOff>
      <xdr:row>215</xdr:row>
      <xdr:rowOff>19050</xdr:rowOff>
    </xdr:from>
    <xdr:ext cx="1257300" cy="1076325"/>
    <xdr:pic>
      <xdr:nvPicPr>
        <xdr:cNvPr id="178" name="图片 177"/>
        <xdr:cNvPicPr/>
      </xdr:nvPicPr>
      <xdr:blipFill>
        <a:blip r:embed="rId163"/>
        <a:stretch>
          <a:fillRect/>
        </a:stretch>
      </xdr:blipFill>
      <xdr:spPr>
        <a:xfrm>
          <a:off x="8634730" y="248010680"/>
          <a:ext cx="1257300" cy="1076325"/>
        </a:xfrm>
        <a:prstGeom prst="rect">
          <a:avLst/>
        </a:prstGeom>
      </xdr:spPr>
    </xdr:pic>
    <xdr:clientData/>
  </xdr:oneCellAnchor>
  <xdr:oneCellAnchor>
    <xdr:from>
      <xdr:col>17</xdr:col>
      <xdr:colOff>333375</xdr:colOff>
      <xdr:row>216</xdr:row>
      <xdr:rowOff>228600</xdr:rowOff>
    </xdr:from>
    <xdr:ext cx="923925" cy="723900"/>
    <xdr:pic>
      <xdr:nvPicPr>
        <xdr:cNvPr id="179" name="图片 178"/>
        <xdr:cNvPicPr/>
      </xdr:nvPicPr>
      <xdr:blipFill>
        <a:blip r:embed="rId164"/>
        <a:stretch>
          <a:fillRect/>
        </a:stretch>
      </xdr:blipFill>
      <xdr:spPr>
        <a:xfrm>
          <a:off x="8806180" y="249391805"/>
          <a:ext cx="923925" cy="723900"/>
        </a:xfrm>
        <a:prstGeom prst="rect">
          <a:avLst/>
        </a:prstGeom>
      </xdr:spPr>
    </xdr:pic>
    <xdr:clientData/>
  </xdr:oneCellAnchor>
  <xdr:oneCellAnchor>
    <xdr:from>
      <xdr:col>17</xdr:col>
      <xdr:colOff>304165</xdr:colOff>
      <xdr:row>440</xdr:row>
      <xdr:rowOff>227965</xdr:rowOff>
    </xdr:from>
    <xdr:ext cx="819150" cy="847725"/>
    <xdr:pic>
      <xdr:nvPicPr>
        <xdr:cNvPr id="180" name="图片 179"/>
        <xdr:cNvPicPr/>
      </xdr:nvPicPr>
      <xdr:blipFill>
        <a:blip r:embed="rId165"/>
        <a:stretch>
          <a:fillRect/>
        </a:stretch>
      </xdr:blipFill>
      <xdr:spPr>
        <a:xfrm>
          <a:off x="8776970" y="511664585"/>
          <a:ext cx="819150" cy="847725"/>
        </a:xfrm>
        <a:prstGeom prst="rect">
          <a:avLst/>
        </a:prstGeom>
      </xdr:spPr>
    </xdr:pic>
    <xdr:clientData/>
  </xdr:oneCellAnchor>
  <xdr:oneCellAnchor>
    <xdr:from>
      <xdr:col>17</xdr:col>
      <xdr:colOff>457835</xdr:colOff>
      <xdr:row>435</xdr:row>
      <xdr:rowOff>45720</xdr:rowOff>
    </xdr:from>
    <xdr:ext cx="495300" cy="1019175"/>
    <xdr:pic>
      <xdr:nvPicPr>
        <xdr:cNvPr id="181" name="图片 180"/>
        <xdr:cNvPicPr/>
      </xdr:nvPicPr>
      <xdr:blipFill>
        <a:blip r:embed="rId166"/>
        <a:stretch>
          <a:fillRect/>
        </a:stretch>
      </xdr:blipFill>
      <xdr:spPr>
        <a:xfrm>
          <a:off x="8930640" y="505624465"/>
          <a:ext cx="495300" cy="1019175"/>
        </a:xfrm>
        <a:prstGeom prst="rect">
          <a:avLst/>
        </a:prstGeom>
      </xdr:spPr>
    </xdr:pic>
    <xdr:clientData/>
  </xdr:oneCellAnchor>
  <xdr:oneCellAnchor>
    <xdr:from>
      <xdr:col>17</xdr:col>
      <xdr:colOff>283845</xdr:colOff>
      <xdr:row>437</xdr:row>
      <xdr:rowOff>177800</xdr:rowOff>
    </xdr:from>
    <xdr:ext cx="781050" cy="876300"/>
    <xdr:pic>
      <xdr:nvPicPr>
        <xdr:cNvPr id="182" name="图片 181"/>
        <xdr:cNvPicPr/>
      </xdr:nvPicPr>
      <xdr:blipFill>
        <a:blip r:embed="rId167"/>
        <a:stretch>
          <a:fillRect/>
        </a:stretch>
      </xdr:blipFill>
      <xdr:spPr>
        <a:xfrm>
          <a:off x="8756650" y="508099695"/>
          <a:ext cx="781050" cy="876300"/>
        </a:xfrm>
        <a:prstGeom prst="rect">
          <a:avLst/>
        </a:prstGeom>
      </xdr:spPr>
    </xdr:pic>
    <xdr:clientData/>
  </xdr:oneCellAnchor>
  <xdr:oneCellAnchor>
    <xdr:from>
      <xdr:col>17</xdr:col>
      <xdr:colOff>189865</xdr:colOff>
      <xdr:row>433</xdr:row>
      <xdr:rowOff>196850</xdr:rowOff>
    </xdr:from>
    <xdr:ext cx="990600" cy="638175"/>
    <xdr:pic>
      <xdr:nvPicPr>
        <xdr:cNvPr id="183" name="图片 182"/>
        <xdr:cNvPicPr/>
      </xdr:nvPicPr>
      <xdr:blipFill>
        <a:blip r:embed="rId168"/>
        <a:stretch>
          <a:fillRect/>
        </a:stretch>
      </xdr:blipFill>
      <xdr:spPr>
        <a:xfrm>
          <a:off x="8662670" y="503432445"/>
          <a:ext cx="990600" cy="638175"/>
        </a:xfrm>
        <a:prstGeom prst="rect">
          <a:avLst/>
        </a:prstGeom>
      </xdr:spPr>
    </xdr:pic>
    <xdr:clientData/>
  </xdr:oneCellAnchor>
  <xdr:oneCellAnchor>
    <xdr:from>
      <xdr:col>17</xdr:col>
      <xdr:colOff>339725</xdr:colOff>
      <xdr:row>438</xdr:row>
      <xdr:rowOff>345440</xdr:rowOff>
    </xdr:from>
    <xdr:ext cx="647700" cy="714375"/>
    <xdr:pic>
      <xdr:nvPicPr>
        <xdr:cNvPr id="184" name="图片 183"/>
        <xdr:cNvPicPr/>
      </xdr:nvPicPr>
      <xdr:blipFill>
        <a:blip r:embed="rId169"/>
        <a:stretch>
          <a:fillRect/>
        </a:stretch>
      </xdr:blipFill>
      <xdr:spPr>
        <a:xfrm>
          <a:off x="8812530" y="509438910"/>
          <a:ext cx="647700" cy="714375"/>
        </a:xfrm>
        <a:prstGeom prst="rect">
          <a:avLst/>
        </a:prstGeom>
      </xdr:spPr>
    </xdr:pic>
    <xdr:clientData/>
  </xdr:oneCellAnchor>
  <xdr:oneCellAnchor>
    <xdr:from>
      <xdr:col>17</xdr:col>
      <xdr:colOff>193040</xdr:colOff>
      <xdr:row>439</xdr:row>
      <xdr:rowOff>127000</xdr:rowOff>
    </xdr:from>
    <xdr:ext cx="952500" cy="819150"/>
    <xdr:pic>
      <xdr:nvPicPr>
        <xdr:cNvPr id="185" name="图片 184"/>
        <xdr:cNvPicPr/>
      </xdr:nvPicPr>
      <xdr:blipFill>
        <a:blip r:embed="rId170"/>
        <a:stretch>
          <a:fillRect/>
        </a:stretch>
      </xdr:blipFill>
      <xdr:spPr>
        <a:xfrm>
          <a:off x="8665845" y="510392045"/>
          <a:ext cx="952500" cy="819150"/>
        </a:xfrm>
        <a:prstGeom prst="rect">
          <a:avLst/>
        </a:prstGeom>
      </xdr:spPr>
    </xdr:pic>
    <xdr:clientData/>
  </xdr:oneCellAnchor>
  <xdr:oneCellAnchor>
    <xdr:from>
      <xdr:col>17</xdr:col>
      <xdr:colOff>394335</xdr:colOff>
      <xdr:row>443</xdr:row>
      <xdr:rowOff>162560</xdr:rowOff>
    </xdr:from>
    <xdr:ext cx="609600" cy="866775"/>
    <xdr:pic>
      <xdr:nvPicPr>
        <xdr:cNvPr id="186" name="图片 185"/>
        <xdr:cNvPicPr/>
      </xdr:nvPicPr>
      <xdr:blipFill>
        <a:blip r:embed="rId171"/>
        <a:stretch>
          <a:fillRect/>
        </a:stretch>
      </xdr:blipFill>
      <xdr:spPr>
        <a:xfrm>
          <a:off x="8867140" y="515113905"/>
          <a:ext cx="609600" cy="866775"/>
        </a:xfrm>
        <a:prstGeom prst="rect">
          <a:avLst/>
        </a:prstGeom>
      </xdr:spPr>
    </xdr:pic>
    <xdr:clientData/>
  </xdr:oneCellAnchor>
  <xdr:oneCellAnchor>
    <xdr:from>
      <xdr:col>17</xdr:col>
      <xdr:colOff>107950</xdr:colOff>
      <xdr:row>431</xdr:row>
      <xdr:rowOff>1172210</xdr:rowOff>
    </xdr:from>
    <xdr:ext cx="1154041" cy="1115060"/>
    <xdr:pic>
      <xdr:nvPicPr>
        <xdr:cNvPr id="187" name="图片 186"/>
        <xdr:cNvPicPr/>
      </xdr:nvPicPr>
      <xdr:blipFill>
        <a:blip r:embed="rId172"/>
        <a:stretch>
          <a:fillRect/>
        </a:stretch>
      </xdr:blipFill>
      <xdr:spPr>
        <a:xfrm>
          <a:off x="8580755" y="502064020"/>
          <a:ext cx="1153795" cy="1115060"/>
        </a:xfrm>
        <a:prstGeom prst="rect">
          <a:avLst/>
        </a:prstGeom>
      </xdr:spPr>
    </xdr:pic>
    <xdr:clientData/>
  </xdr:oneCellAnchor>
  <xdr:oneCellAnchor>
    <xdr:from>
      <xdr:col>17</xdr:col>
      <xdr:colOff>283845</xdr:colOff>
      <xdr:row>429</xdr:row>
      <xdr:rowOff>48260</xdr:rowOff>
    </xdr:from>
    <xdr:ext cx="825500" cy="1009650"/>
    <xdr:pic>
      <xdr:nvPicPr>
        <xdr:cNvPr id="188" name="图片 187"/>
        <xdr:cNvPicPr/>
      </xdr:nvPicPr>
      <xdr:blipFill>
        <a:blip r:embed="rId173"/>
        <a:stretch>
          <a:fillRect/>
        </a:stretch>
      </xdr:blipFill>
      <xdr:spPr>
        <a:xfrm>
          <a:off x="8756650" y="498597555"/>
          <a:ext cx="825500" cy="1009650"/>
        </a:xfrm>
        <a:prstGeom prst="rect">
          <a:avLst/>
        </a:prstGeom>
      </xdr:spPr>
    </xdr:pic>
    <xdr:clientData/>
  </xdr:oneCellAnchor>
  <xdr:oneCellAnchor>
    <xdr:from>
      <xdr:col>17</xdr:col>
      <xdr:colOff>323215</xdr:colOff>
      <xdr:row>428</xdr:row>
      <xdr:rowOff>123825</xdr:rowOff>
    </xdr:from>
    <xdr:ext cx="723900" cy="885825"/>
    <xdr:pic>
      <xdr:nvPicPr>
        <xdr:cNvPr id="189" name="图片 188"/>
        <xdr:cNvPicPr/>
      </xdr:nvPicPr>
      <xdr:blipFill>
        <a:blip r:embed="rId174"/>
        <a:stretch>
          <a:fillRect/>
        </a:stretch>
      </xdr:blipFill>
      <xdr:spPr>
        <a:xfrm>
          <a:off x="8796020" y="497501545"/>
          <a:ext cx="723900" cy="885825"/>
        </a:xfrm>
        <a:prstGeom prst="rect">
          <a:avLst/>
        </a:prstGeom>
      </xdr:spPr>
    </xdr:pic>
    <xdr:clientData/>
  </xdr:oneCellAnchor>
  <xdr:oneCellAnchor>
    <xdr:from>
      <xdr:col>17</xdr:col>
      <xdr:colOff>91440</xdr:colOff>
      <xdr:row>433</xdr:row>
      <xdr:rowOff>1116965</xdr:rowOff>
    </xdr:from>
    <xdr:ext cx="1200150" cy="1200150"/>
    <xdr:pic>
      <xdr:nvPicPr>
        <xdr:cNvPr id="190" name="图片 189"/>
        <xdr:cNvPicPr/>
      </xdr:nvPicPr>
      <xdr:blipFill>
        <a:blip r:embed="rId175"/>
        <a:stretch>
          <a:fillRect/>
        </a:stretch>
      </xdr:blipFill>
      <xdr:spPr>
        <a:xfrm>
          <a:off x="8564245" y="504352560"/>
          <a:ext cx="1200150" cy="1200150"/>
        </a:xfrm>
        <a:prstGeom prst="rect">
          <a:avLst/>
        </a:prstGeom>
      </xdr:spPr>
    </xdr:pic>
    <xdr:clientData/>
  </xdr:oneCellAnchor>
  <xdr:oneCellAnchor>
    <xdr:from>
      <xdr:col>17</xdr:col>
      <xdr:colOff>243205</xdr:colOff>
      <xdr:row>431</xdr:row>
      <xdr:rowOff>27940</xdr:rowOff>
    </xdr:from>
    <xdr:ext cx="796925" cy="1104900"/>
    <xdr:pic>
      <xdr:nvPicPr>
        <xdr:cNvPr id="191" name="图片 190"/>
        <xdr:cNvPicPr/>
      </xdr:nvPicPr>
      <xdr:blipFill>
        <a:blip r:embed="rId176"/>
        <a:stretch>
          <a:fillRect/>
        </a:stretch>
      </xdr:blipFill>
      <xdr:spPr>
        <a:xfrm>
          <a:off x="8716010" y="500920385"/>
          <a:ext cx="796925" cy="1104900"/>
        </a:xfrm>
        <a:prstGeom prst="rect">
          <a:avLst/>
        </a:prstGeom>
      </xdr:spPr>
    </xdr:pic>
    <xdr:clientData/>
  </xdr:oneCellAnchor>
  <xdr:oneCellAnchor>
    <xdr:from>
      <xdr:col>17</xdr:col>
      <xdr:colOff>238760</xdr:colOff>
      <xdr:row>430</xdr:row>
      <xdr:rowOff>153670</xdr:rowOff>
    </xdr:from>
    <xdr:ext cx="898638" cy="847725"/>
    <xdr:pic>
      <xdr:nvPicPr>
        <xdr:cNvPr id="192" name="图片 191"/>
        <xdr:cNvPicPr/>
      </xdr:nvPicPr>
      <xdr:blipFill>
        <a:blip r:embed="rId177"/>
        <a:stretch>
          <a:fillRect/>
        </a:stretch>
      </xdr:blipFill>
      <xdr:spPr>
        <a:xfrm>
          <a:off x="8711565" y="499874540"/>
          <a:ext cx="898525" cy="847725"/>
        </a:xfrm>
        <a:prstGeom prst="rect">
          <a:avLst/>
        </a:prstGeom>
      </xdr:spPr>
    </xdr:pic>
    <xdr:clientData/>
  </xdr:oneCellAnchor>
  <xdr:oneCellAnchor>
    <xdr:from>
      <xdr:col>17</xdr:col>
      <xdr:colOff>248285</xdr:colOff>
      <xdr:row>415</xdr:row>
      <xdr:rowOff>43180</xdr:rowOff>
    </xdr:from>
    <xdr:ext cx="1009650" cy="1028700"/>
    <xdr:pic>
      <xdr:nvPicPr>
        <xdr:cNvPr id="193" name="图片 192"/>
        <xdr:cNvPicPr/>
      </xdr:nvPicPr>
      <xdr:blipFill>
        <a:blip r:embed="rId178"/>
        <a:stretch>
          <a:fillRect/>
        </a:stretch>
      </xdr:blipFill>
      <xdr:spPr>
        <a:xfrm>
          <a:off x="8721090" y="482190425"/>
          <a:ext cx="1009650" cy="1028700"/>
        </a:xfrm>
        <a:prstGeom prst="rect">
          <a:avLst/>
        </a:prstGeom>
      </xdr:spPr>
    </xdr:pic>
    <xdr:clientData/>
  </xdr:oneCellAnchor>
  <xdr:oneCellAnchor>
    <xdr:from>
      <xdr:col>17</xdr:col>
      <xdr:colOff>342265</xdr:colOff>
      <xdr:row>418</xdr:row>
      <xdr:rowOff>80010</xdr:rowOff>
    </xdr:from>
    <xdr:ext cx="779933" cy="962025"/>
    <xdr:pic>
      <xdr:nvPicPr>
        <xdr:cNvPr id="194" name="图片 193"/>
        <xdr:cNvPicPr/>
      </xdr:nvPicPr>
      <xdr:blipFill>
        <a:blip r:embed="rId179"/>
        <a:stretch>
          <a:fillRect/>
        </a:stretch>
      </xdr:blipFill>
      <xdr:spPr>
        <a:xfrm>
          <a:off x="8815070" y="485741980"/>
          <a:ext cx="779780" cy="962025"/>
        </a:xfrm>
        <a:prstGeom prst="rect">
          <a:avLst/>
        </a:prstGeom>
      </xdr:spPr>
    </xdr:pic>
    <xdr:clientData/>
  </xdr:oneCellAnchor>
  <xdr:oneCellAnchor>
    <xdr:from>
      <xdr:col>17</xdr:col>
      <xdr:colOff>337185</xdr:colOff>
      <xdr:row>420</xdr:row>
      <xdr:rowOff>231140</xdr:rowOff>
    </xdr:from>
    <xdr:ext cx="457200" cy="723900"/>
    <xdr:pic>
      <xdr:nvPicPr>
        <xdr:cNvPr id="195" name="图片 194"/>
        <xdr:cNvPicPr/>
      </xdr:nvPicPr>
      <xdr:blipFill>
        <a:blip r:embed="rId180"/>
        <a:stretch>
          <a:fillRect/>
        </a:stretch>
      </xdr:blipFill>
      <xdr:spPr>
        <a:xfrm>
          <a:off x="8809990" y="488236260"/>
          <a:ext cx="457200" cy="723900"/>
        </a:xfrm>
        <a:prstGeom prst="rect">
          <a:avLst/>
        </a:prstGeom>
      </xdr:spPr>
    </xdr:pic>
    <xdr:clientData/>
  </xdr:oneCellAnchor>
  <xdr:oneCellAnchor>
    <xdr:from>
      <xdr:col>17</xdr:col>
      <xdr:colOff>289560</xdr:colOff>
      <xdr:row>419</xdr:row>
      <xdr:rowOff>386080</xdr:rowOff>
    </xdr:from>
    <xdr:ext cx="876300" cy="600075"/>
    <xdr:pic>
      <xdr:nvPicPr>
        <xdr:cNvPr id="196" name="图片 195"/>
        <xdr:cNvPicPr/>
      </xdr:nvPicPr>
      <xdr:blipFill>
        <a:blip r:embed="rId181"/>
        <a:stretch>
          <a:fillRect/>
        </a:stretch>
      </xdr:blipFill>
      <xdr:spPr>
        <a:xfrm>
          <a:off x="8762365" y="487219625"/>
          <a:ext cx="876300" cy="600075"/>
        </a:xfrm>
        <a:prstGeom prst="rect">
          <a:avLst/>
        </a:prstGeom>
      </xdr:spPr>
    </xdr:pic>
    <xdr:clientData/>
  </xdr:oneCellAnchor>
  <xdr:oneCellAnchor>
    <xdr:from>
      <xdr:col>17</xdr:col>
      <xdr:colOff>340995</xdr:colOff>
      <xdr:row>380</xdr:row>
      <xdr:rowOff>170815</xdr:rowOff>
    </xdr:from>
    <xdr:ext cx="819150" cy="1085850"/>
    <xdr:pic>
      <xdr:nvPicPr>
        <xdr:cNvPr id="197" name="图片 196"/>
        <xdr:cNvPicPr/>
      </xdr:nvPicPr>
      <xdr:blipFill>
        <a:blip r:embed="rId182"/>
        <a:stretch>
          <a:fillRect/>
        </a:stretch>
      </xdr:blipFill>
      <xdr:spPr>
        <a:xfrm>
          <a:off x="8813800" y="441312935"/>
          <a:ext cx="819150" cy="1085850"/>
        </a:xfrm>
        <a:prstGeom prst="rect">
          <a:avLst/>
        </a:prstGeom>
      </xdr:spPr>
    </xdr:pic>
    <xdr:clientData/>
  </xdr:oneCellAnchor>
  <xdr:oneCellAnchor>
    <xdr:from>
      <xdr:col>17</xdr:col>
      <xdr:colOff>255270</xdr:colOff>
      <xdr:row>381</xdr:row>
      <xdr:rowOff>192405</xdr:rowOff>
    </xdr:from>
    <xdr:ext cx="990600" cy="1028700"/>
    <xdr:pic>
      <xdr:nvPicPr>
        <xdr:cNvPr id="198" name="图片 197"/>
        <xdr:cNvPicPr/>
      </xdr:nvPicPr>
      <xdr:blipFill>
        <a:blip r:embed="rId183"/>
        <a:stretch>
          <a:fillRect/>
        </a:stretch>
      </xdr:blipFill>
      <xdr:spPr>
        <a:xfrm>
          <a:off x="8728075" y="442506100"/>
          <a:ext cx="990600" cy="1028700"/>
        </a:xfrm>
        <a:prstGeom prst="rect">
          <a:avLst/>
        </a:prstGeom>
      </xdr:spPr>
    </xdr:pic>
    <xdr:clientData/>
  </xdr:oneCellAnchor>
  <xdr:oneCellAnchor>
    <xdr:from>
      <xdr:col>17</xdr:col>
      <xdr:colOff>64770</xdr:colOff>
      <xdr:row>382</xdr:row>
      <xdr:rowOff>180340</xdr:rowOff>
    </xdr:from>
    <xdr:ext cx="885825" cy="981075"/>
    <xdr:pic>
      <xdr:nvPicPr>
        <xdr:cNvPr id="199" name="图片 198"/>
        <xdr:cNvPicPr/>
      </xdr:nvPicPr>
      <xdr:blipFill>
        <a:blip r:embed="rId184"/>
        <a:stretch>
          <a:fillRect/>
        </a:stretch>
      </xdr:blipFill>
      <xdr:spPr>
        <a:xfrm>
          <a:off x="8537575" y="443665610"/>
          <a:ext cx="885825" cy="981075"/>
        </a:xfrm>
        <a:prstGeom prst="rect">
          <a:avLst/>
        </a:prstGeom>
      </xdr:spPr>
    </xdr:pic>
    <xdr:clientData/>
  </xdr:oneCellAnchor>
  <xdr:oneCellAnchor>
    <xdr:from>
      <xdr:col>17</xdr:col>
      <xdr:colOff>64770</xdr:colOff>
      <xdr:row>383</xdr:row>
      <xdr:rowOff>180340</xdr:rowOff>
    </xdr:from>
    <xdr:ext cx="1162050" cy="1028700"/>
    <xdr:pic>
      <xdr:nvPicPr>
        <xdr:cNvPr id="200" name="图片 199"/>
        <xdr:cNvPicPr/>
      </xdr:nvPicPr>
      <xdr:blipFill>
        <a:blip r:embed="rId185"/>
        <a:stretch>
          <a:fillRect/>
        </a:stretch>
      </xdr:blipFill>
      <xdr:spPr>
        <a:xfrm>
          <a:off x="8537575" y="444837185"/>
          <a:ext cx="1162050" cy="1028700"/>
        </a:xfrm>
        <a:prstGeom prst="rect">
          <a:avLst/>
        </a:prstGeom>
      </xdr:spPr>
    </xdr:pic>
    <xdr:clientData/>
  </xdr:oneCellAnchor>
  <xdr:oneCellAnchor>
    <xdr:from>
      <xdr:col>17</xdr:col>
      <xdr:colOff>379095</xdr:colOff>
      <xdr:row>384</xdr:row>
      <xdr:rowOff>402590</xdr:rowOff>
    </xdr:from>
    <xdr:ext cx="781050" cy="723900"/>
    <xdr:pic>
      <xdr:nvPicPr>
        <xdr:cNvPr id="201" name="图片 200"/>
        <xdr:cNvPicPr/>
      </xdr:nvPicPr>
      <xdr:blipFill>
        <a:blip r:embed="rId186"/>
        <a:stretch>
          <a:fillRect/>
        </a:stretch>
      </xdr:blipFill>
      <xdr:spPr>
        <a:xfrm>
          <a:off x="8851900" y="446231010"/>
          <a:ext cx="781050" cy="723900"/>
        </a:xfrm>
        <a:prstGeom prst="rect">
          <a:avLst/>
        </a:prstGeom>
      </xdr:spPr>
    </xdr:pic>
    <xdr:clientData/>
  </xdr:oneCellAnchor>
  <xdr:oneCellAnchor>
    <xdr:from>
      <xdr:col>17</xdr:col>
      <xdr:colOff>321945</xdr:colOff>
      <xdr:row>385</xdr:row>
      <xdr:rowOff>373380</xdr:rowOff>
    </xdr:from>
    <xdr:ext cx="866775" cy="752475"/>
    <xdr:pic>
      <xdr:nvPicPr>
        <xdr:cNvPr id="202" name="图片 201"/>
        <xdr:cNvPicPr/>
      </xdr:nvPicPr>
      <xdr:blipFill>
        <a:blip r:embed="rId187"/>
        <a:stretch>
          <a:fillRect/>
        </a:stretch>
      </xdr:blipFill>
      <xdr:spPr>
        <a:xfrm>
          <a:off x="8794750" y="447373375"/>
          <a:ext cx="866775" cy="752475"/>
        </a:xfrm>
        <a:prstGeom prst="rect">
          <a:avLst/>
        </a:prstGeom>
      </xdr:spPr>
    </xdr:pic>
    <xdr:clientData/>
  </xdr:oneCellAnchor>
  <xdr:oneCellAnchor>
    <xdr:from>
      <xdr:col>17</xdr:col>
      <xdr:colOff>356870</xdr:colOff>
      <xdr:row>424</xdr:row>
      <xdr:rowOff>62865</xdr:rowOff>
    </xdr:from>
    <xdr:ext cx="685800" cy="1019175"/>
    <xdr:pic>
      <xdr:nvPicPr>
        <xdr:cNvPr id="203" name="图片 202"/>
        <xdr:cNvPicPr/>
      </xdr:nvPicPr>
      <xdr:blipFill>
        <a:blip r:embed="rId188"/>
        <a:stretch>
          <a:fillRect/>
        </a:stretch>
      </xdr:blipFill>
      <xdr:spPr>
        <a:xfrm>
          <a:off x="8829675" y="492754285"/>
          <a:ext cx="685800" cy="1019175"/>
        </a:xfrm>
        <a:prstGeom prst="rect">
          <a:avLst/>
        </a:prstGeom>
      </xdr:spPr>
    </xdr:pic>
    <xdr:clientData/>
  </xdr:oneCellAnchor>
  <xdr:oneCellAnchor>
    <xdr:from>
      <xdr:col>17</xdr:col>
      <xdr:colOff>368300</xdr:colOff>
      <xdr:row>423</xdr:row>
      <xdr:rowOff>187325</xdr:rowOff>
    </xdr:from>
    <xdr:ext cx="771525" cy="695325"/>
    <xdr:pic>
      <xdr:nvPicPr>
        <xdr:cNvPr id="204" name="图片 203"/>
        <xdr:cNvPicPr/>
      </xdr:nvPicPr>
      <xdr:blipFill>
        <a:blip r:embed="rId189"/>
        <a:stretch>
          <a:fillRect/>
        </a:stretch>
      </xdr:blipFill>
      <xdr:spPr>
        <a:xfrm>
          <a:off x="8841105" y="491707170"/>
          <a:ext cx="771525" cy="695325"/>
        </a:xfrm>
        <a:prstGeom prst="rect">
          <a:avLst/>
        </a:prstGeom>
      </xdr:spPr>
    </xdr:pic>
    <xdr:clientData/>
  </xdr:oneCellAnchor>
  <xdr:oneCellAnchor>
    <xdr:from>
      <xdr:col>17</xdr:col>
      <xdr:colOff>256540</xdr:colOff>
      <xdr:row>422</xdr:row>
      <xdr:rowOff>86995</xdr:rowOff>
    </xdr:from>
    <xdr:ext cx="923925" cy="1038225"/>
    <xdr:pic>
      <xdr:nvPicPr>
        <xdr:cNvPr id="205" name="图片 204"/>
        <xdr:cNvPicPr/>
      </xdr:nvPicPr>
      <xdr:blipFill>
        <a:blip r:embed="rId190"/>
        <a:stretch>
          <a:fillRect/>
        </a:stretch>
      </xdr:blipFill>
      <xdr:spPr>
        <a:xfrm>
          <a:off x="8729345" y="490435265"/>
          <a:ext cx="923925" cy="1038225"/>
        </a:xfrm>
        <a:prstGeom prst="rect">
          <a:avLst/>
        </a:prstGeom>
      </xdr:spPr>
    </xdr:pic>
    <xdr:clientData/>
  </xdr:oneCellAnchor>
  <xdr:oneCellAnchor>
    <xdr:from>
      <xdr:col>17</xdr:col>
      <xdr:colOff>233680</xdr:colOff>
      <xdr:row>417</xdr:row>
      <xdr:rowOff>128270</xdr:rowOff>
    </xdr:from>
    <xdr:ext cx="923925" cy="866775"/>
    <xdr:pic>
      <xdr:nvPicPr>
        <xdr:cNvPr id="206" name="图片 205"/>
        <xdr:cNvPicPr/>
      </xdr:nvPicPr>
      <xdr:blipFill>
        <a:blip r:embed="rId191"/>
        <a:stretch>
          <a:fillRect/>
        </a:stretch>
      </xdr:blipFill>
      <xdr:spPr>
        <a:xfrm>
          <a:off x="8706485" y="484618665"/>
          <a:ext cx="923925" cy="866775"/>
        </a:xfrm>
        <a:prstGeom prst="rect">
          <a:avLst/>
        </a:prstGeom>
      </xdr:spPr>
    </xdr:pic>
    <xdr:clientData/>
  </xdr:oneCellAnchor>
  <xdr:oneCellAnchor>
    <xdr:from>
      <xdr:col>17</xdr:col>
      <xdr:colOff>195580</xdr:colOff>
      <xdr:row>412</xdr:row>
      <xdr:rowOff>196850</xdr:rowOff>
    </xdr:from>
    <xdr:ext cx="1028700" cy="752475"/>
    <xdr:pic>
      <xdr:nvPicPr>
        <xdr:cNvPr id="207" name="图片 206"/>
        <xdr:cNvPicPr/>
      </xdr:nvPicPr>
      <xdr:blipFill>
        <a:blip r:embed="rId192"/>
        <a:stretch>
          <a:fillRect/>
        </a:stretch>
      </xdr:blipFill>
      <xdr:spPr>
        <a:xfrm>
          <a:off x="8668385" y="478829370"/>
          <a:ext cx="1028700" cy="752475"/>
        </a:xfrm>
        <a:prstGeom prst="rect">
          <a:avLst/>
        </a:prstGeom>
      </xdr:spPr>
    </xdr:pic>
    <xdr:clientData/>
  </xdr:oneCellAnchor>
  <xdr:oneCellAnchor>
    <xdr:from>
      <xdr:col>17</xdr:col>
      <xdr:colOff>293370</xdr:colOff>
      <xdr:row>411</xdr:row>
      <xdr:rowOff>247015</xdr:rowOff>
    </xdr:from>
    <xdr:ext cx="895350" cy="685800"/>
    <xdr:pic>
      <xdr:nvPicPr>
        <xdr:cNvPr id="208" name="图片 207"/>
        <xdr:cNvPicPr/>
      </xdr:nvPicPr>
      <xdr:blipFill>
        <a:blip r:embed="rId193"/>
        <a:stretch>
          <a:fillRect/>
        </a:stretch>
      </xdr:blipFill>
      <xdr:spPr>
        <a:xfrm>
          <a:off x="8766175" y="477707960"/>
          <a:ext cx="895350" cy="685800"/>
        </a:xfrm>
        <a:prstGeom prst="rect">
          <a:avLst/>
        </a:prstGeom>
      </xdr:spPr>
    </xdr:pic>
    <xdr:clientData/>
  </xdr:oneCellAnchor>
  <xdr:oneCellAnchor>
    <xdr:from>
      <xdr:col>17</xdr:col>
      <xdr:colOff>334010</xdr:colOff>
      <xdr:row>409</xdr:row>
      <xdr:rowOff>93345</xdr:rowOff>
    </xdr:from>
    <xdr:ext cx="742950" cy="876300"/>
    <xdr:pic>
      <xdr:nvPicPr>
        <xdr:cNvPr id="209" name="图片 208"/>
        <xdr:cNvPicPr/>
      </xdr:nvPicPr>
      <xdr:blipFill>
        <a:blip r:embed="rId194"/>
        <a:stretch>
          <a:fillRect/>
        </a:stretch>
      </xdr:blipFill>
      <xdr:spPr>
        <a:xfrm>
          <a:off x="8806815" y="475211140"/>
          <a:ext cx="742950" cy="876300"/>
        </a:xfrm>
        <a:prstGeom prst="rect">
          <a:avLst/>
        </a:prstGeom>
      </xdr:spPr>
    </xdr:pic>
    <xdr:clientData/>
  </xdr:oneCellAnchor>
  <xdr:oneCellAnchor>
    <xdr:from>
      <xdr:col>17</xdr:col>
      <xdr:colOff>339725</xdr:colOff>
      <xdr:row>408</xdr:row>
      <xdr:rowOff>31115</xdr:rowOff>
    </xdr:from>
    <xdr:ext cx="733425" cy="923925"/>
    <xdr:pic>
      <xdr:nvPicPr>
        <xdr:cNvPr id="210" name="图片 209"/>
        <xdr:cNvPicPr/>
      </xdr:nvPicPr>
      <xdr:blipFill>
        <a:blip r:embed="rId195"/>
        <a:stretch>
          <a:fillRect/>
        </a:stretch>
      </xdr:blipFill>
      <xdr:spPr>
        <a:xfrm>
          <a:off x="8812530" y="473977335"/>
          <a:ext cx="733425" cy="923925"/>
        </a:xfrm>
        <a:prstGeom prst="rect">
          <a:avLst/>
        </a:prstGeom>
      </xdr:spPr>
    </xdr:pic>
    <xdr:clientData/>
  </xdr:oneCellAnchor>
  <xdr:oneCellAnchor>
    <xdr:from>
      <xdr:col>17</xdr:col>
      <xdr:colOff>305435</xdr:colOff>
      <xdr:row>410</xdr:row>
      <xdr:rowOff>127635</xdr:rowOff>
    </xdr:from>
    <xdr:ext cx="857250" cy="933450"/>
    <xdr:pic>
      <xdr:nvPicPr>
        <xdr:cNvPr id="211" name="图片 210"/>
        <xdr:cNvPicPr/>
      </xdr:nvPicPr>
      <xdr:blipFill>
        <a:blip r:embed="rId196"/>
        <a:stretch>
          <a:fillRect/>
        </a:stretch>
      </xdr:blipFill>
      <xdr:spPr>
        <a:xfrm>
          <a:off x="8778240" y="476417005"/>
          <a:ext cx="857250" cy="933450"/>
        </a:xfrm>
        <a:prstGeom prst="rect">
          <a:avLst/>
        </a:prstGeom>
      </xdr:spPr>
    </xdr:pic>
    <xdr:clientData/>
  </xdr:oneCellAnchor>
  <xdr:oneCellAnchor>
    <xdr:from>
      <xdr:col>17</xdr:col>
      <xdr:colOff>391160</xdr:colOff>
      <xdr:row>414</xdr:row>
      <xdr:rowOff>175260</xdr:rowOff>
    </xdr:from>
    <xdr:ext cx="600075" cy="828675"/>
    <xdr:pic>
      <xdr:nvPicPr>
        <xdr:cNvPr id="212" name="图片 211"/>
        <xdr:cNvPicPr/>
      </xdr:nvPicPr>
      <xdr:blipFill>
        <a:blip r:embed="rId197"/>
        <a:stretch>
          <a:fillRect/>
        </a:stretch>
      </xdr:blipFill>
      <xdr:spPr>
        <a:xfrm>
          <a:off x="8863965" y="481150930"/>
          <a:ext cx="600075" cy="828675"/>
        </a:xfrm>
        <a:prstGeom prst="rect">
          <a:avLst/>
        </a:prstGeom>
      </xdr:spPr>
    </xdr:pic>
    <xdr:clientData/>
  </xdr:oneCellAnchor>
  <xdr:oneCellAnchor>
    <xdr:from>
      <xdr:col>17</xdr:col>
      <xdr:colOff>332740</xdr:colOff>
      <xdr:row>394</xdr:row>
      <xdr:rowOff>261620</xdr:rowOff>
    </xdr:from>
    <xdr:ext cx="733425" cy="733425"/>
    <xdr:pic>
      <xdr:nvPicPr>
        <xdr:cNvPr id="213" name="图片 212"/>
        <xdr:cNvPicPr/>
      </xdr:nvPicPr>
      <xdr:blipFill>
        <a:blip r:embed="rId198"/>
        <a:stretch>
          <a:fillRect/>
        </a:stretch>
      </xdr:blipFill>
      <xdr:spPr>
        <a:xfrm>
          <a:off x="8805545" y="457805790"/>
          <a:ext cx="733425" cy="733425"/>
        </a:xfrm>
        <a:prstGeom prst="rect">
          <a:avLst/>
        </a:prstGeom>
      </xdr:spPr>
    </xdr:pic>
    <xdr:clientData/>
  </xdr:oneCellAnchor>
  <xdr:oneCellAnchor>
    <xdr:from>
      <xdr:col>17</xdr:col>
      <xdr:colOff>215900</xdr:colOff>
      <xdr:row>400</xdr:row>
      <xdr:rowOff>53340</xdr:rowOff>
    </xdr:from>
    <xdr:ext cx="1028700" cy="904875"/>
    <xdr:pic>
      <xdr:nvPicPr>
        <xdr:cNvPr id="214" name="图片 213"/>
        <xdr:cNvPicPr/>
      </xdr:nvPicPr>
      <xdr:blipFill>
        <a:blip r:embed="rId199"/>
        <a:stretch>
          <a:fillRect/>
        </a:stretch>
      </xdr:blipFill>
      <xdr:spPr>
        <a:xfrm>
          <a:off x="8688705" y="464626960"/>
          <a:ext cx="1028700" cy="904875"/>
        </a:xfrm>
        <a:prstGeom prst="rect">
          <a:avLst/>
        </a:prstGeom>
      </xdr:spPr>
    </xdr:pic>
    <xdr:clientData/>
  </xdr:oneCellAnchor>
  <xdr:oneCellAnchor>
    <xdr:from>
      <xdr:col>17</xdr:col>
      <xdr:colOff>433705</xdr:colOff>
      <xdr:row>399</xdr:row>
      <xdr:rowOff>67945</xdr:rowOff>
    </xdr:from>
    <xdr:ext cx="352425" cy="1073150"/>
    <xdr:pic>
      <xdr:nvPicPr>
        <xdr:cNvPr id="215" name="图片 214"/>
        <xdr:cNvPicPr/>
      </xdr:nvPicPr>
      <xdr:blipFill>
        <a:blip r:embed="rId200"/>
        <a:stretch>
          <a:fillRect/>
        </a:stretch>
      </xdr:blipFill>
      <xdr:spPr>
        <a:xfrm>
          <a:off x="8906510" y="463469990"/>
          <a:ext cx="352425" cy="1073150"/>
        </a:xfrm>
        <a:prstGeom prst="rect">
          <a:avLst/>
        </a:prstGeom>
      </xdr:spPr>
    </xdr:pic>
    <xdr:clientData/>
  </xdr:oneCellAnchor>
  <xdr:oneCellAnchor>
    <xdr:from>
      <xdr:col>17</xdr:col>
      <xdr:colOff>210820</xdr:colOff>
      <xdr:row>397</xdr:row>
      <xdr:rowOff>240030</xdr:rowOff>
    </xdr:from>
    <xdr:ext cx="914400" cy="581025"/>
    <xdr:pic>
      <xdr:nvPicPr>
        <xdr:cNvPr id="216" name="图片 215"/>
        <xdr:cNvPicPr/>
      </xdr:nvPicPr>
      <xdr:blipFill>
        <a:blip r:embed="rId201"/>
        <a:stretch>
          <a:fillRect/>
        </a:stretch>
      </xdr:blipFill>
      <xdr:spPr>
        <a:xfrm>
          <a:off x="8683625" y="461298925"/>
          <a:ext cx="914400" cy="581025"/>
        </a:xfrm>
        <a:prstGeom prst="rect">
          <a:avLst/>
        </a:prstGeom>
      </xdr:spPr>
    </xdr:pic>
    <xdr:clientData/>
  </xdr:oneCellAnchor>
  <xdr:oneCellAnchor>
    <xdr:from>
      <xdr:col>17</xdr:col>
      <xdr:colOff>263525</xdr:colOff>
      <xdr:row>398</xdr:row>
      <xdr:rowOff>201295</xdr:rowOff>
    </xdr:from>
    <xdr:ext cx="914400" cy="581025"/>
    <xdr:pic>
      <xdr:nvPicPr>
        <xdr:cNvPr id="217" name="图片 216"/>
        <xdr:cNvPicPr/>
      </xdr:nvPicPr>
      <xdr:blipFill>
        <a:blip r:embed="rId201"/>
        <a:stretch>
          <a:fillRect/>
        </a:stretch>
      </xdr:blipFill>
      <xdr:spPr>
        <a:xfrm>
          <a:off x="8736330" y="462431765"/>
          <a:ext cx="914400" cy="581025"/>
        </a:xfrm>
        <a:prstGeom prst="rect">
          <a:avLst/>
        </a:prstGeom>
      </xdr:spPr>
    </xdr:pic>
    <xdr:clientData/>
  </xdr:oneCellAnchor>
  <xdr:oneCellAnchor>
    <xdr:from>
      <xdr:col>17</xdr:col>
      <xdr:colOff>208280</xdr:colOff>
      <xdr:row>247</xdr:row>
      <xdr:rowOff>212090</xdr:rowOff>
    </xdr:from>
    <xdr:ext cx="943610" cy="782955"/>
    <xdr:pic>
      <xdr:nvPicPr>
        <xdr:cNvPr id="218" name="图片 217"/>
        <xdr:cNvPicPr/>
      </xdr:nvPicPr>
      <xdr:blipFill>
        <a:blip r:embed="rId202"/>
        <a:stretch>
          <a:fillRect/>
        </a:stretch>
      </xdr:blipFill>
      <xdr:spPr>
        <a:xfrm>
          <a:off x="8681085" y="285694120"/>
          <a:ext cx="943610" cy="782955"/>
        </a:xfrm>
        <a:prstGeom prst="rect">
          <a:avLst/>
        </a:prstGeom>
      </xdr:spPr>
    </xdr:pic>
    <xdr:clientData/>
  </xdr:oneCellAnchor>
  <xdr:oneCellAnchor>
    <xdr:from>
      <xdr:col>17</xdr:col>
      <xdr:colOff>180975</xdr:colOff>
      <xdr:row>235</xdr:row>
      <xdr:rowOff>47625</xdr:rowOff>
    </xdr:from>
    <xdr:ext cx="971550" cy="1009650"/>
    <xdr:pic>
      <xdr:nvPicPr>
        <xdr:cNvPr id="219" name="图片 218"/>
        <xdr:cNvPicPr/>
      </xdr:nvPicPr>
      <xdr:blipFill>
        <a:blip r:embed="rId203"/>
        <a:stretch>
          <a:fillRect/>
        </a:stretch>
      </xdr:blipFill>
      <xdr:spPr>
        <a:xfrm>
          <a:off x="8653780" y="271470755"/>
          <a:ext cx="971550" cy="1009650"/>
        </a:xfrm>
        <a:prstGeom prst="rect">
          <a:avLst/>
        </a:prstGeom>
      </xdr:spPr>
    </xdr:pic>
    <xdr:clientData/>
  </xdr:oneCellAnchor>
  <xdr:oneCellAnchor>
    <xdr:from>
      <xdr:col>17</xdr:col>
      <xdr:colOff>247650</xdr:colOff>
      <xdr:row>219</xdr:row>
      <xdr:rowOff>114300</xdr:rowOff>
    </xdr:from>
    <xdr:ext cx="981075" cy="981075"/>
    <xdr:pic>
      <xdr:nvPicPr>
        <xdr:cNvPr id="220" name="图片 219"/>
        <xdr:cNvPicPr/>
      </xdr:nvPicPr>
      <xdr:blipFill>
        <a:blip r:embed="rId204"/>
        <a:stretch>
          <a:fillRect/>
        </a:stretch>
      </xdr:blipFill>
      <xdr:spPr>
        <a:xfrm>
          <a:off x="8720455" y="252792230"/>
          <a:ext cx="981075" cy="981075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218</xdr:row>
      <xdr:rowOff>247650</xdr:rowOff>
    </xdr:from>
    <xdr:ext cx="1114425" cy="619125"/>
    <xdr:pic>
      <xdr:nvPicPr>
        <xdr:cNvPr id="221" name="图片 220"/>
        <xdr:cNvPicPr/>
      </xdr:nvPicPr>
      <xdr:blipFill>
        <a:blip r:embed="rId205"/>
        <a:stretch>
          <a:fillRect/>
        </a:stretch>
      </xdr:blipFill>
      <xdr:spPr>
        <a:xfrm>
          <a:off x="8529955" y="251754005"/>
          <a:ext cx="1114425" cy="619125"/>
        </a:xfrm>
        <a:prstGeom prst="rect">
          <a:avLst/>
        </a:prstGeom>
      </xdr:spPr>
    </xdr:pic>
    <xdr:clientData/>
  </xdr:oneCellAnchor>
  <xdr:oneCellAnchor>
    <xdr:from>
      <xdr:col>17</xdr:col>
      <xdr:colOff>161925</xdr:colOff>
      <xdr:row>220</xdr:row>
      <xdr:rowOff>133350</xdr:rowOff>
    </xdr:from>
    <xdr:ext cx="885825" cy="809625"/>
    <xdr:pic>
      <xdr:nvPicPr>
        <xdr:cNvPr id="222" name="图片 221"/>
        <xdr:cNvPicPr/>
      </xdr:nvPicPr>
      <xdr:blipFill>
        <a:blip r:embed="rId206"/>
        <a:stretch>
          <a:fillRect/>
        </a:stretch>
      </xdr:blipFill>
      <xdr:spPr>
        <a:xfrm>
          <a:off x="8634730" y="253982855"/>
          <a:ext cx="885825" cy="809625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221</xdr:row>
      <xdr:rowOff>400050</xdr:rowOff>
    </xdr:from>
    <xdr:ext cx="466725" cy="447675"/>
    <xdr:pic>
      <xdr:nvPicPr>
        <xdr:cNvPr id="223" name="图片 222"/>
        <xdr:cNvPicPr/>
      </xdr:nvPicPr>
      <xdr:blipFill>
        <a:blip r:embed="rId207"/>
        <a:stretch>
          <a:fillRect/>
        </a:stretch>
      </xdr:blipFill>
      <xdr:spPr>
        <a:xfrm>
          <a:off x="8930005" y="255421130"/>
          <a:ext cx="466725" cy="447675"/>
        </a:xfrm>
        <a:prstGeom prst="rect">
          <a:avLst/>
        </a:prstGeom>
      </xdr:spPr>
    </xdr:pic>
    <xdr:clientData/>
  </xdr:oneCellAnchor>
  <xdr:oneCellAnchor>
    <xdr:from>
      <xdr:col>17</xdr:col>
      <xdr:colOff>504825</xdr:colOff>
      <xdr:row>222</xdr:row>
      <xdr:rowOff>323850</xdr:rowOff>
    </xdr:from>
    <xdr:ext cx="561975" cy="438150"/>
    <xdr:pic>
      <xdr:nvPicPr>
        <xdr:cNvPr id="224" name="图片 223"/>
        <xdr:cNvPicPr/>
      </xdr:nvPicPr>
      <xdr:blipFill>
        <a:blip r:embed="rId208"/>
        <a:stretch>
          <a:fillRect/>
        </a:stretch>
      </xdr:blipFill>
      <xdr:spPr>
        <a:xfrm>
          <a:off x="8977630" y="256516505"/>
          <a:ext cx="561975" cy="438150"/>
        </a:xfrm>
        <a:prstGeom prst="rect">
          <a:avLst/>
        </a:prstGeom>
      </xdr:spPr>
    </xdr:pic>
    <xdr:clientData/>
  </xdr:oneCellAnchor>
  <xdr:oneCellAnchor>
    <xdr:from>
      <xdr:col>17</xdr:col>
      <xdr:colOff>304800</xdr:colOff>
      <xdr:row>225</xdr:row>
      <xdr:rowOff>304800</xdr:rowOff>
    </xdr:from>
    <xdr:ext cx="1047750" cy="561975"/>
    <xdr:pic>
      <xdr:nvPicPr>
        <xdr:cNvPr id="225" name="图片 224"/>
        <xdr:cNvPicPr/>
      </xdr:nvPicPr>
      <xdr:blipFill>
        <a:blip r:embed="rId209"/>
        <a:stretch>
          <a:fillRect/>
        </a:stretch>
      </xdr:blipFill>
      <xdr:spPr>
        <a:xfrm>
          <a:off x="8777605" y="260012180"/>
          <a:ext cx="1047750" cy="561975"/>
        </a:xfrm>
        <a:prstGeom prst="rect">
          <a:avLst/>
        </a:prstGeom>
      </xdr:spPr>
    </xdr:pic>
    <xdr:clientData/>
  </xdr:oneCellAnchor>
  <xdr:oneCellAnchor>
    <xdr:from>
      <xdr:col>17</xdr:col>
      <xdr:colOff>314325</xdr:colOff>
      <xdr:row>226</xdr:row>
      <xdr:rowOff>47625</xdr:rowOff>
    </xdr:from>
    <xdr:ext cx="847725" cy="952500"/>
    <xdr:pic>
      <xdr:nvPicPr>
        <xdr:cNvPr id="226" name="图片 225"/>
        <xdr:cNvPicPr/>
      </xdr:nvPicPr>
      <xdr:blipFill>
        <a:blip r:embed="rId210"/>
        <a:stretch>
          <a:fillRect/>
        </a:stretch>
      </xdr:blipFill>
      <xdr:spPr>
        <a:xfrm>
          <a:off x="8787130" y="260926580"/>
          <a:ext cx="847725" cy="952500"/>
        </a:xfrm>
        <a:prstGeom prst="rect">
          <a:avLst/>
        </a:prstGeom>
      </xdr:spPr>
    </xdr:pic>
    <xdr:clientData/>
  </xdr:oneCellAnchor>
  <xdr:oneCellAnchor>
    <xdr:from>
      <xdr:col>17</xdr:col>
      <xdr:colOff>361950</xdr:colOff>
      <xdr:row>228</xdr:row>
      <xdr:rowOff>180975</xdr:rowOff>
    </xdr:from>
    <xdr:ext cx="790575" cy="771525"/>
    <xdr:pic>
      <xdr:nvPicPr>
        <xdr:cNvPr id="227" name="图片 226"/>
        <xdr:cNvPicPr/>
      </xdr:nvPicPr>
      <xdr:blipFill>
        <a:blip r:embed="rId211"/>
        <a:stretch>
          <a:fillRect/>
        </a:stretch>
      </xdr:blipFill>
      <xdr:spPr>
        <a:xfrm>
          <a:off x="8834755" y="263403080"/>
          <a:ext cx="790575" cy="771525"/>
        </a:xfrm>
        <a:prstGeom prst="rect">
          <a:avLst/>
        </a:prstGeom>
      </xdr:spPr>
    </xdr:pic>
    <xdr:clientData/>
  </xdr:oneCellAnchor>
  <xdr:oneCellAnchor>
    <xdr:from>
      <xdr:col>17</xdr:col>
      <xdr:colOff>428625</xdr:colOff>
      <xdr:row>227</xdr:row>
      <xdr:rowOff>285750</xdr:rowOff>
    </xdr:from>
    <xdr:ext cx="552450" cy="533400"/>
    <xdr:pic>
      <xdr:nvPicPr>
        <xdr:cNvPr id="228" name="图片 227"/>
        <xdr:cNvPicPr/>
      </xdr:nvPicPr>
      <xdr:blipFill>
        <a:blip r:embed="rId212"/>
        <a:stretch>
          <a:fillRect/>
        </a:stretch>
      </xdr:blipFill>
      <xdr:spPr>
        <a:xfrm>
          <a:off x="8901430" y="262336280"/>
          <a:ext cx="552450" cy="533400"/>
        </a:xfrm>
        <a:prstGeom prst="rect">
          <a:avLst/>
        </a:prstGeom>
      </xdr:spPr>
    </xdr:pic>
    <xdr:clientData/>
  </xdr:oneCellAnchor>
  <xdr:oneCellAnchor>
    <xdr:from>
      <xdr:col>17</xdr:col>
      <xdr:colOff>466725</xdr:colOff>
      <xdr:row>229</xdr:row>
      <xdr:rowOff>209550</xdr:rowOff>
    </xdr:from>
    <xdr:ext cx="304800" cy="723900"/>
    <xdr:pic>
      <xdr:nvPicPr>
        <xdr:cNvPr id="229" name="图片 228"/>
        <xdr:cNvPicPr/>
      </xdr:nvPicPr>
      <xdr:blipFill>
        <a:blip r:embed="rId213"/>
        <a:stretch>
          <a:fillRect/>
        </a:stretch>
      </xdr:blipFill>
      <xdr:spPr>
        <a:xfrm>
          <a:off x="8939530" y="264603230"/>
          <a:ext cx="304800" cy="723900"/>
        </a:xfrm>
        <a:prstGeom prst="rect">
          <a:avLst/>
        </a:prstGeom>
      </xdr:spPr>
    </xdr:pic>
    <xdr:clientData/>
  </xdr:oneCellAnchor>
  <xdr:oneCellAnchor>
    <xdr:from>
      <xdr:col>17</xdr:col>
      <xdr:colOff>123825</xdr:colOff>
      <xdr:row>230</xdr:row>
      <xdr:rowOff>123825</xdr:rowOff>
    </xdr:from>
    <xdr:ext cx="1019175" cy="752475"/>
    <xdr:pic>
      <xdr:nvPicPr>
        <xdr:cNvPr id="230" name="图片 229"/>
        <xdr:cNvPicPr/>
      </xdr:nvPicPr>
      <xdr:blipFill>
        <a:blip r:embed="rId214"/>
        <a:stretch>
          <a:fillRect/>
        </a:stretch>
      </xdr:blipFill>
      <xdr:spPr>
        <a:xfrm>
          <a:off x="8596630" y="265689080"/>
          <a:ext cx="1019175" cy="752475"/>
        </a:xfrm>
        <a:prstGeom prst="rect">
          <a:avLst/>
        </a:prstGeom>
      </xdr:spPr>
    </xdr:pic>
    <xdr:clientData/>
  </xdr:oneCellAnchor>
  <xdr:oneCellAnchor>
    <xdr:from>
      <xdr:col>17</xdr:col>
      <xdr:colOff>323850</xdr:colOff>
      <xdr:row>231</xdr:row>
      <xdr:rowOff>219075</xdr:rowOff>
    </xdr:from>
    <xdr:ext cx="742950" cy="752475"/>
    <xdr:pic>
      <xdr:nvPicPr>
        <xdr:cNvPr id="231" name="图片 230"/>
        <xdr:cNvPicPr/>
      </xdr:nvPicPr>
      <xdr:blipFill>
        <a:blip r:embed="rId215"/>
        <a:stretch>
          <a:fillRect/>
        </a:stretch>
      </xdr:blipFill>
      <xdr:spPr>
        <a:xfrm>
          <a:off x="8796655" y="266955905"/>
          <a:ext cx="742950" cy="752475"/>
        </a:xfrm>
        <a:prstGeom prst="rect">
          <a:avLst/>
        </a:prstGeom>
      </xdr:spPr>
    </xdr:pic>
    <xdr:clientData/>
  </xdr:oneCellAnchor>
  <xdr:oneCellAnchor>
    <xdr:from>
      <xdr:col>17</xdr:col>
      <xdr:colOff>228600</xdr:colOff>
      <xdr:row>232</xdr:row>
      <xdr:rowOff>57150</xdr:rowOff>
    </xdr:from>
    <xdr:ext cx="1009650" cy="971550"/>
    <xdr:pic>
      <xdr:nvPicPr>
        <xdr:cNvPr id="232" name="图片 231"/>
        <xdr:cNvPicPr/>
      </xdr:nvPicPr>
      <xdr:blipFill>
        <a:blip r:embed="rId216"/>
        <a:stretch>
          <a:fillRect/>
        </a:stretch>
      </xdr:blipFill>
      <xdr:spPr>
        <a:xfrm>
          <a:off x="8701405" y="267965555"/>
          <a:ext cx="1009650" cy="971550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233</xdr:row>
      <xdr:rowOff>104775</xdr:rowOff>
    </xdr:from>
    <xdr:ext cx="1171575" cy="838200"/>
    <xdr:pic>
      <xdr:nvPicPr>
        <xdr:cNvPr id="233" name="图片 232"/>
        <xdr:cNvPicPr/>
      </xdr:nvPicPr>
      <xdr:blipFill>
        <a:blip r:embed="rId217"/>
        <a:stretch>
          <a:fillRect/>
        </a:stretch>
      </xdr:blipFill>
      <xdr:spPr>
        <a:xfrm>
          <a:off x="8615680" y="269184755"/>
          <a:ext cx="1171575" cy="838200"/>
        </a:xfrm>
        <a:prstGeom prst="rect">
          <a:avLst/>
        </a:prstGeom>
      </xdr:spPr>
    </xdr:pic>
    <xdr:clientData/>
  </xdr:oneCellAnchor>
  <xdr:oneCellAnchor>
    <xdr:from>
      <xdr:col>17</xdr:col>
      <xdr:colOff>314325</xdr:colOff>
      <xdr:row>234</xdr:row>
      <xdr:rowOff>323850</xdr:rowOff>
    </xdr:from>
    <xdr:ext cx="714375" cy="685800"/>
    <xdr:pic>
      <xdr:nvPicPr>
        <xdr:cNvPr id="234" name="图片 233"/>
        <xdr:cNvPicPr/>
      </xdr:nvPicPr>
      <xdr:blipFill>
        <a:blip r:embed="rId218"/>
        <a:stretch>
          <a:fillRect/>
        </a:stretch>
      </xdr:blipFill>
      <xdr:spPr>
        <a:xfrm>
          <a:off x="8787130" y="270575405"/>
          <a:ext cx="714375" cy="685800"/>
        </a:xfrm>
        <a:prstGeom prst="rect">
          <a:avLst/>
        </a:prstGeom>
      </xdr:spPr>
    </xdr:pic>
    <xdr:clientData/>
  </xdr:oneCellAnchor>
  <xdr:oneCellAnchor>
    <xdr:from>
      <xdr:col>17</xdr:col>
      <xdr:colOff>419100</xdr:colOff>
      <xdr:row>244</xdr:row>
      <xdr:rowOff>152400</xdr:rowOff>
    </xdr:from>
    <xdr:ext cx="647700" cy="819150"/>
    <xdr:pic>
      <xdr:nvPicPr>
        <xdr:cNvPr id="235" name="图片 234"/>
        <xdr:cNvPicPr/>
      </xdr:nvPicPr>
      <xdr:blipFill>
        <a:blip r:embed="rId219"/>
        <a:stretch>
          <a:fillRect/>
        </a:stretch>
      </xdr:blipFill>
      <xdr:spPr>
        <a:xfrm>
          <a:off x="8891905" y="282119705"/>
          <a:ext cx="647700" cy="819150"/>
        </a:xfrm>
        <a:prstGeom prst="rect">
          <a:avLst/>
        </a:prstGeom>
      </xdr:spPr>
    </xdr:pic>
    <xdr:clientData/>
  </xdr:oneCellAnchor>
  <xdr:oneCellAnchor>
    <xdr:from>
      <xdr:col>17</xdr:col>
      <xdr:colOff>238125</xdr:colOff>
      <xdr:row>246</xdr:row>
      <xdr:rowOff>47625</xdr:rowOff>
    </xdr:from>
    <xdr:ext cx="1019175" cy="1085850"/>
    <xdr:pic>
      <xdr:nvPicPr>
        <xdr:cNvPr id="236" name="图片 235"/>
        <xdr:cNvPicPr/>
      </xdr:nvPicPr>
      <xdr:blipFill>
        <a:blip r:embed="rId220"/>
        <a:stretch>
          <a:fillRect/>
        </a:stretch>
      </xdr:blipFill>
      <xdr:spPr>
        <a:xfrm>
          <a:off x="8710930" y="284358080"/>
          <a:ext cx="1019175" cy="1085850"/>
        </a:xfrm>
        <a:prstGeom prst="rect">
          <a:avLst/>
        </a:prstGeom>
      </xdr:spPr>
    </xdr:pic>
    <xdr:clientData/>
  </xdr:oneCellAnchor>
  <xdr:oneCellAnchor>
    <xdr:from>
      <xdr:col>17</xdr:col>
      <xdr:colOff>438150</xdr:colOff>
      <xdr:row>248</xdr:row>
      <xdr:rowOff>47625</xdr:rowOff>
    </xdr:from>
    <xdr:ext cx="714375" cy="962025"/>
    <xdr:pic>
      <xdr:nvPicPr>
        <xdr:cNvPr id="237" name="图片 236"/>
        <xdr:cNvPicPr/>
      </xdr:nvPicPr>
      <xdr:blipFill>
        <a:blip r:embed="rId221"/>
        <a:stretch>
          <a:fillRect/>
        </a:stretch>
      </xdr:blipFill>
      <xdr:spPr>
        <a:xfrm>
          <a:off x="8910955" y="286701230"/>
          <a:ext cx="714375" cy="96202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10</xdr:row>
      <xdr:rowOff>0</xdr:rowOff>
    </xdr:from>
    <xdr:ext cx="1143000" cy="838200"/>
    <xdr:pic>
      <xdr:nvPicPr>
        <xdr:cNvPr id="238" name="图片 237"/>
        <xdr:cNvPicPr/>
      </xdr:nvPicPr>
      <xdr:blipFill>
        <a:blip r:embed="rId4"/>
        <a:stretch>
          <a:fillRect/>
        </a:stretch>
      </xdr:blipFill>
      <xdr:spPr>
        <a:xfrm>
          <a:off x="8472805" y="7164705"/>
          <a:ext cx="1143000" cy="83820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11</xdr:row>
      <xdr:rowOff>0</xdr:rowOff>
    </xdr:from>
    <xdr:ext cx="1143000" cy="838200"/>
    <xdr:pic>
      <xdr:nvPicPr>
        <xdr:cNvPr id="239" name="图片 238"/>
        <xdr:cNvPicPr/>
      </xdr:nvPicPr>
      <xdr:blipFill>
        <a:blip r:embed="rId4"/>
        <a:stretch>
          <a:fillRect/>
        </a:stretch>
      </xdr:blipFill>
      <xdr:spPr>
        <a:xfrm>
          <a:off x="8472805" y="8336280"/>
          <a:ext cx="1143000" cy="83820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12</xdr:row>
      <xdr:rowOff>0</xdr:rowOff>
    </xdr:from>
    <xdr:ext cx="1143000" cy="838200"/>
    <xdr:pic>
      <xdr:nvPicPr>
        <xdr:cNvPr id="240" name="图片 239"/>
        <xdr:cNvPicPr/>
      </xdr:nvPicPr>
      <xdr:blipFill>
        <a:blip r:embed="rId4"/>
        <a:stretch>
          <a:fillRect/>
        </a:stretch>
      </xdr:blipFill>
      <xdr:spPr>
        <a:xfrm>
          <a:off x="8472805" y="9507855"/>
          <a:ext cx="1143000" cy="838200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13</xdr:row>
      <xdr:rowOff>0</xdr:rowOff>
    </xdr:from>
    <xdr:ext cx="1143000" cy="838200"/>
    <xdr:pic>
      <xdr:nvPicPr>
        <xdr:cNvPr id="241" name="图片 240"/>
        <xdr:cNvPicPr/>
      </xdr:nvPicPr>
      <xdr:blipFill>
        <a:blip r:embed="rId4"/>
        <a:stretch>
          <a:fillRect/>
        </a:stretch>
      </xdr:blipFill>
      <xdr:spPr>
        <a:xfrm>
          <a:off x="8472805" y="10679430"/>
          <a:ext cx="1143000" cy="838200"/>
        </a:xfrm>
        <a:prstGeom prst="rect">
          <a:avLst/>
        </a:prstGeom>
      </xdr:spPr>
    </xdr:pic>
    <xdr:clientData/>
  </xdr:oneCellAnchor>
  <xdr:oneCellAnchor>
    <xdr:from>
      <xdr:col>17</xdr:col>
      <xdr:colOff>332740</xdr:colOff>
      <xdr:row>87</xdr:row>
      <xdr:rowOff>56515</xdr:rowOff>
    </xdr:from>
    <xdr:ext cx="714375" cy="990600"/>
    <xdr:pic>
      <xdr:nvPicPr>
        <xdr:cNvPr id="242" name="图片 241"/>
        <xdr:cNvPicPr/>
      </xdr:nvPicPr>
      <xdr:blipFill>
        <a:blip r:embed="rId222"/>
        <a:stretch>
          <a:fillRect/>
        </a:stretch>
      </xdr:blipFill>
      <xdr:spPr>
        <a:xfrm>
          <a:off x="8805545" y="98086545"/>
          <a:ext cx="714375" cy="990600"/>
        </a:xfrm>
        <a:prstGeom prst="rect">
          <a:avLst/>
        </a:prstGeom>
      </xdr:spPr>
    </xdr:pic>
    <xdr:clientData/>
  </xdr:oneCellAnchor>
  <xdr:oneCellAnchor>
    <xdr:from>
      <xdr:col>17</xdr:col>
      <xdr:colOff>400050</xdr:colOff>
      <xdr:row>157</xdr:row>
      <xdr:rowOff>95250</xdr:rowOff>
    </xdr:from>
    <xdr:ext cx="581025" cy="904875"/>
    <xdr:pic>
      <xdr:nvPicPr>
        <xdr:cNvPr id="243" name="图片 242"/>
        <xdr:cNvPicPr/>
      </xdr:nvPicPr>
      <xdr:blipFill>
        <a:blip r:embed="rId223"/>
        <a:stretch>
          <a:fillRect/>
        </a:stretch>
      </xdr:blipFill>
      <xdr:spPr>
        <a:xfrm>
          <a:off x="8872855" y="180135530"/>
          <a:ext cx="581025" cy="904875"/>
        </a:xfrm>
        <a:prstGeom prst="rect">
          <a:avLst/>
        </a:prstGeom>
      </xdr:spPr>
    </xdr:pic>
    <xdr:clientData/>
  </xdr:oneCellAnchor>
  <xdr:oneCellAnchor>
    <xdr:from>
      <xdr:col>17</xdr:col>
      <xdr:colOff>257175</xdr:colOff>
      <xdr:row>179</xdr:row>
      <xdr:rowOff>28575</xdr:rowOff>
    </xdr:from>
    <xdr:ext cx="822798" cy="1104900"/>
    <xdr:pic>
      <xdr:nvPicPr>
        <xdr:cNvPr id="244" name="图片 243"/>
        <xdr:cNvPicPr/>
      </xdr:nvPicPr>
      <xdr:blipFill>
        <a:blip r:embed="rId224"/>
        <a:stretch>
          <a:fillRect/>
        </a:stretch>
      </xdr:blipFill>
      <xdr:spPr>
        <a:xfrm>
          <a:off x="8729980" y="205843505"/>
          <a:ext cx="822325" cy="1104900"/>
        </a:xfrm>
        <a:prstGeom prst="rect">
          <a:avLst/>
        </a:prstGeom>
      </xdr:spPr>
    </xdr:pic>
    <xdr:clientData/>
  </xdr:oneCellAnchor>
  <xdr:oneCellAnchor>
    <xdr:from>
      <xdr:col>17</xdr:col>
      <xdr:colOff>447675</xdr:colOff>
      <xdr:row>71</xdr:row>
      <xdr:rowOff>142875</xdr:rowOff>
    </xdr:from>
    <xdr:ext cx="621956" cy="571500"/>
    <xdr:pic>
      <xdr:nvPicPr>
        <xdr:cNvPr id="245" name="图片 244"/>
        <xdr:cNvPicPr/>
      </xdr:nvPicPr>
      <xdr:blipFill>
        <a:blip r:embed="rId225"/>
        <a:stretch>
          <a:fillRect/>
        </a:stretch>
      </xdr:blipFill>
      <xdr:spPr>
        <a:xfrm>
          <a:off x="8920480" y="79278480"/>
          <a:ext cx="621665" cy="571500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77</xdr:row>
      <xdr:rowOff>438150</xdr:rowOff>
    </xdr:from>
    <xdr:ext cx="1228725" cy="541572"/>
    <xdr:pic>
      <xdr:nvPicPr>
        <xdr:cNvPr id="246" name="图片 245"/>
        <xdr:cNvPicPr/>
      </xdr:nvPicPr>
      <xdr:blipFill>
        <a:blip r:embed="rId226"/>
        <a:stretch>
          <a:fillRect/>
        </a:stretch>
      </xdr:blipFill>
      <xdr:spPr>
        <a:xfrm>
          <a:off x="8615680" y="86603205"/>
          <a:ext cx="1228725" cy="541020"/>
        </a:xfrm>
        <a:prstGeom prst="rect">
          <a:avLst/>
        </a:prstGeom>
      </xdr:spPr>
    </xdr:pic>
    <xdr:clientData/>
  </xdr:oneCellAnchor>
  <xdr:oneCellAnchor>
    <xdr:from>
      <xdr:col>17</xdr:col>
      <xdr:colOff>95250</xdr:colOff>
      <xdr:row>142</xdr:row>
      <xdr:rowOff>76200</xdr:rowOff>
    </xdr:from>
    <xdr:ext cx="981075" cy="942975"/>
    <xdr:pic>
      <xdr:nvPicPr>
        <xdr:cNvPr id="247" name="图片 246"/>
        <xdr:cNvPicPr/>
      </xdr:nvPicPr>
      <xdr:blipFill>
        <a:blip r:embed="rId227"/>
        <a:stretch>
          <a:fillRect/>
        </a:stretch>
      </xdr:blipFill>
      <xdr:spPr>
        <a:xfrm>
          <a:off x="8568055" y="162542855"/>
          <a:ext cx="981075" cy="942975"/>
        </a:xfrm>
        <a:prstGeom prst="rect">
          <a:avLst/>
        </a:prstGeom>
      </xdr:spPr>
    </xdr:pic>
    <xdr:clientData/>
  </xdr:oneCellAnchor>
  <xdr:oneCellAnchor>
    <xdr:from>
      <xdr:col>17</xdr:col>
      <xdr:colOff>238125</xdr:colOff>
      <xdr:row>163</xdr:row>
      <xdr:rowOff>171450</xdr:rowOff>
    </xdr:from>
    <xdr:ext cx="914400" cy="561975"/>
    <xdr:pic>
      <xdr:nvPicPr>
        <xdr:cNvPr id="248" name="图片 247"/>
        <xdr:cNvPicPr/>
      </xdr:nvPicPr>
      <xdr:blipFill>
        <a:blip r:embed="rId228"/>
        <a:stretch>
          <a:fillRect/>
        </a:stretch>
      </xdr:blipFill>
      <xdr:spPr>
        <a:xfrm>
          <a:off x="8710930" y="187241180"/>
          <a:ext cx="914400" cy="561975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217</xdr:row>
      <xdr:rowOff>0</xdr:rowOff>
    </xdr:from>
    <xdr:ext cx="1114425" cy="619125"/>
    <xdr:pic>
      <xdr:nvPicPr>
        <xdr:cNvPr id="249" name="图片 248"/>
        <xdr:cNvPicPr/>
      </xdr:nvPicPr>
      <xdr:blipFill>
        <a:blip r:embed="rId205"/>
        <a:stretch>
          <a:fillRect/>
        </a:stretch>
      </xdr:blipFill>
      <xdr:spPr>
        <a:xfrm>
          <a:off x="8472805" y="250334780"/>
          <a:ext cx="1114425" cy="619125"/>
        </a:xfrm>
        <a:prstGeom prst="rect">
          <a:avLst/>
        </a:prstGeom>
      </xdr:spPr>
    </xdr:pic>
    <xdr:clientData/>
  </xdr:oneCellAnchor>
  <xdr:oneCellAnchor>
    <xdr:from>
      <xdr:col>17</xdr:col>
      <xdr:colOff>278130</xdr:colOff>
      <xdr:row>113</xdr:row>
      <xdr:rowOff>284480</xdr:rowOff>
    </xdr:from>
    <xdr:ext cx="904875" cy="628650"/>
    <xdr:pic>
      <xdr:nvPicPr>
        <xdr:cNvPr id="250" name="图片 249"/>
        <xdr:cNvPicPr/>
      </xdr:nvPicPr>
      <xdr:blipFill>
        <a:blip r:embed="rId229"/>
        <a:stretch>
          <a:fillRect/>
        </a:stretch>
      </xdr:blipFill>
      <xdr:spPr>
        <a:xfrm>
          <a:off x="8750935" y="128775460"/>
          <a:ext cx="904875" cy="628650"/>
        </a:xfrm>
        <a:prstGeom prst="rect">
          <a:avLst/>
        </a:prstGeom>
      </xdr:spPr>
    </xdr:pic>
    <xdr:clientData/>
  </xdr:oneCellAnchor>
  <xdr:oneCellAnchor>
    <xdr:from>
      <xdr:col>17</xdr:col>
      <xdr:colOff>495300</xdr:colOff>
      <xdr:row>46</xdr:row>
      <xdr:rowOff>0</xdr:rowOff>
    </xdr:from>
    <xdr:ext cx="683850" cy="1257300"/>
    <xdr:pic>
      <xdr:nvPicPr>
        <xdr:cNvPr id="251" name="图片 250"/>
        <xdr:cNvPicPr/>
      </xdr:nvPicPr>
      <xdr:blipFill>
        <a:blip r:embed="rId230"/>
        <a:stretch>
          <a:fillRect/>
        </a:stretch>
      </xdr:blipFill>
      <xdr:spPr>
        <a:xfrm>
          <a:off x="8968105" y="49341405"/>
          <a:ext cx="683260" cy="1257300"/>
        </a:xfrm>
        <a:prstGeom prst="rect">
          <a:avLst/>
        </a:prstGeom>
      </xdr:spPr>
    </xdr:pic>
    <xdr:clientData/>
  </xdr:oneCellAnchor>
  <xdr:oneCellAnchor>
    <xdr:from>
      <xdr:col>17</xdr:col>
      <xdr:colOff>476250</xdr:colOff>
      <xdr:row>50</xdr:row>
      <xdr:rowOff>180975</xdr:rowOff>
    </xdr:from>
    <xdr:ext cx="531450" cy="876300"/>
    <xdr:pic>
      <xdr:nvPicPr>
        <xdr:cNvPr id="252" name="图片 251"/>
        <xdr:cNvPicPr/>
      </xdr:nvPicPr>
      <xdr:blipFill>
        <a:blip r:embed="rId231"/>
        <a:stretch>
          <a:fillRect/>
        </a:stretch>
      </xdr:blipFill>
      <xdr:spPr>
        <a:xfrm>
          <a:off x="8949055" y="54208680"/>
          <a:ext cx="530860" cy="876300"/>
        </a:xfrm>
        <a:prstGeom prst="rect">
          <a:avLst/>
        </a:prstGeom>
      </xdr:spPr>
    </xdr:pic>
    <xdr:clientData/>
  </xdr:oneCellAnchor>
  <xdr:oneCellAnchor>
    <xdr:from>
      <xdr:col>17</xdr:col>
      <xdr:colOff>428625</xdr:colOff>
      <xdr:row>51</xdr:row>
      <xdr:rowOff>85725</xdr:rowOff>
    </xdr:from>
    <xdr:ext cx="531450" cy="876300"/>
    <xdr:pic>
      <xdr:nvPicPr>
        <xdr:cNvPr id="253" name="图片 252"/>
        <xdr:cNvPicPr/>
      </xdr:nvPicPr>
      <xdr:blipFill>
        <a:blip r:embed="rId231"/>
        <a:stretch>
          <a:fillRect/>
        </a:stretch>
      </xdr:blipFill>
      <xdr:spPr>
        <a:xfrm>
          <a:off x="8901430" y="55285005"/>
          <a:ext cx="530860" cy="876300"/>
        </a:xfrm>
        <a:prstGeom prst="rect">
          <a:avLst/>
        </a:prstGeom>
      </xdr:spPr>
    </xdr:pic>
    <xdr:clientData/>
  </xdr:oneCellAnchor>
  <xdr:oneCellAnchor>
    <xdr:from>
      <xdr:col>17</xdr:col>
      <xdr:colOff>123825</xdr:colOff>
      <xdr:row>52</xdr:row>
      <xdr:rowOff>66675</xdr:rowOff>
    </xdr:from>
    <xdr:ext cx="1143000" cy="828675"/>
    <xdr:pic>
      <xdr:nvPicPr>
        <xdr:cNvPr id="254" name="图片 253"/>
        <xdr:cNvPicPr/>
      </xdr:nvPicPr>
      <xdr:blipFill>
        <a:blip r:embed="rId232"/>
        <a:stretch>
          <a:fillRect/>
        </a:stretch>
      </xdr:blipFill>
      <xdr:spPr>
        <a:xfrm>
          <a:off x="8596630" y="56437530"/>
          <a:ext cx="1143000" cy="828675"/>
        </a:xfrm>
        <a:prstGeom prst="rect">
          <a:avLst/>
        </a:prstGeom>
      </xdr:spPr>
    </xdr:pic>
    <xdr:clientData/>
  </xdr:oneCellAnchor>
  <xdr:oneCellAnchor>
    <xdr:from>
      <xdr:col>17</xdr:col>
      <xdr:colOff>430530</xdr:colOff>
      <xdr:row>436</xdr:row>
      <xdr:rowOff>316230</xdr:rowOff>
    </xdr:from>
    <xdr:ext cx="609600" cy="547370"/>
    <xdr:pic>
      <xdr:nvPicPr>
        <xdr:cNvPr id="255" name="图片 254"/>
        <xdr:cNvPicPr/>
      </xdr:nvPicPr>
      <xdr:blipFill>
        <a:blip r:embed="rId233"/>
        <a:stretch>
          <a:fillRect/>
        </a:stretch>
      </xdr:blipFill>
      <xdr:spPr>
        <a:xfrm>
          <a:off x="8903335" y="507066550"/>
          <a:ext cx="609600" cy="547370"/>
        </a:xfrm>
        <a:prstGeom prst="rect">
          <a:avLst/>
        </a:prstGeom>
      </xdr:spPr>
    </xdr:pic>
    <xdr:clientData/>
  </xdr:oneCellAnchor>
  <xdr:oneCellAnchor>
    <xdr:from>
      <xdr:col>17</xdr:col>
      <xdr:colOff>390525</xdr:colOff>
      <xdr:row>153</xdr:row>
      <xdr:rowOff>266700</xdr:rowOff>
    </xdr:from>
    <xdr:ext cx="695325" cy="685800"/>
    <xdr:pic>
      <xdr:nvPicPr>
        <xdr:cNvPr id="256" name="图片 255"/>
        <xdr:cNvPicPr/>
      </xdr:nvPicPr>
      <xdr:blipFill>
        <a:blip r:embed="rId234"/>
        <a:stretch>
          <a:fillRect/>
        </a:stretch>
      </xdr:blipFill>
      <xdr:spPr>
        <a:xfrm>
          <a:off x="8863330" y="175620680"/>
          <a:ext cx="695325" cy="685800"/>
        </a:xfrm>
        <a:prstGeom prst="rect">
          <a:avLst/>
        </a:prstGeom>
      </xdr:spPr>
    </xdr:pic>
    <xdr:clientData/>
  </xdr:oneCellAnchor>
  <xdr:oneCellAnchor>
    <xdr:from>
      <xdr:col>17</xdr:col>
      <xdr:colOff>327025</xdr:colOff>
      <xdr:row>108</xdr:row>
      <xdr:rowOff>210820</xdr:rowOff>
    </xdr:from>
    <xdr:ext cx="822960" cy="828040"/>
    <xdr:pic>
      <xdr:nvPicPr>
        <xdr:cNvPr id="257" name="393"/>
        <xdr:cNvPicPr/>
      </xdr:nvPicPr>
      <xdr:blipFill>
        <a:blip r:embed="rId235"/>
        <a:stretch>
          <a:fillRect/>
        </a:stretch>
      </xdr:blipFill>
      <xdr:spPr>
        <a:xfrm>
          <a:off x="8799830" y="122843925"/>
          <a:ext cx="822960" cy="828040"/>
        </a:xfrm>
        <a:prstGeom prst="rect">
          <a:avLst/>
        </a:prstGeom>
      </xdr:spPr>
    </xdr:pic>
    <xdr:clientData/>
  </xdr:oneCellAnchor>
  <xdr:twoCellAnchor editAs="oneCell">
    <xdr:from>
      <xdr:col>17</xdr:col>
      <xdr:colOff>222250</xdr:colOff>
      <xdr:row>126</xdr:row>
      <xdr:rowOff>210820</xdr:rowOff>
    </xdr:from>
    <xdr:to>
      <xdr:col>17</xdr:col>
      <xdr:colOff>941705</xdr:colOff>
      <xdr:row>126</xdr:row>
      <xdr:rowOff>812165</xdr:rowOff>
    </xdr:to>
    <xdr:pic>
      <xdr:nvPicPr>
        <xdr:cNvPr id="258" name="图片 257"/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8695055" y="143932275"/>
          <a:ext cx="71945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222250</xdr:colOff>
      <xdr:row>135</xdr:row>
      <xdr:rowOff>154940</xdr:rowOff>
    </xdr:from>
    <xdr:to>
      <xdr:col>17</xdr:col>
      <xdr:colOff>1076325</xdr:colOff>
      <xdr:row>135</xdr:row>
      <xdr:rowOff>790575</xdr:rowOff>
    </xdr:to>
    <xdr:pic>
      <xdr:nvPicPr>
        <xdr:cNvPr id="259" name="Picture 2"/>
        <xdr:cNvPicPr>
          <a:picLocks noChangeAspect="1"/>
        </xdr:cNvPicPr>
      </xdr:nvPicPr>
      <xdr:blipFill>
        <a:blip r:embed="rId237"/>
        <a:stretch>
          <a:fillRect/>
        </a:stretch>
      </xdr:blipFill>
      <xdr:spPr>
        <a:xfrm>
          <a:off x="8695055" y="154420570"/>
          <a:ext cx="854075" cy="635635"/>
        </a:xfrm>
        <a:prstGeom prst="rect">
          <a:avLst/>
        </a:prstGeom>
        <a:noFill/>
        <a:ln w="1">
          <a:noFill/>
        </a:ln>
      </xdr:spPr>
    </xdr:pic>
    <xdr:clientData/>
  </xdr:twoCellAnchor>
  <xdr:oneCellAnchor>
    <xdr:from>
      <xdr:col>17</xdr:col>
      <xdr:colOff>291465</xdr:colOff>
      <xdr:row>197</xdr:row>
      <xdr:rowOff>126365</xdr:rowOff>
    </xdr:from>
    <xdr:ext cx="714375" cy="904875"/>
    <xdr:pic>
      <xdr:nvPicPr>
        <xdr:cNvPr id="260" name="图片 259"/>
        <xdr:cNvPicPr/>
      </xdr:nvPicPr>
      <xdr:blipFill>
        <a:blip r:embed="rId151"/>
        <a:stretch>
          <a:fillRect/>
        </a:stretch>
      </xdr:blipFill>
      <xdr:spPr>
        <a:xfrm>
          <a:off x="8764270" y="227029645"/>
          <a:ext cx="714375" cy="904875"/>
        </a:xfrm>
        <a:prstGeom prst="rect">
          <a:avLst/>
        </a:prstGeom>
      </xdr:spPr>
    </xdr:pic>
    <xdr:clientData/>
  </xdr:oneCellAnchor>
  <xdr:twoCellAnchor editAs="oneCell">
    <xdr:from>
      <xdr:col>17</xdr:col>
      <xdr:colOff>333375</xdr:colOff>
      <xdr:row>212</xdr:row>
      <xdr:rowOff>113030</xdr:rowOff>
    </xdr:from>
    <xdr:to>
      <xdr:col>17</xdr:col>
      <xdr:colOff>958215</xdr:colOff>
      <xdr:row>212</xdr:row>
      <xdr:rowOff>1014730</xdr:rowOff>
    </xdr:to>
    <xdr:pic>
      <xdr:nvPicPr>
        <xdr:cNvPr id="261" name="图片 260"/>
        <xdr:cNvPicPr>
          <a:picLocks noChangeAspect="1"/>
        </xdr:cNvPicPr>
      </xdr:nvPicPr>
      <xdr:blipFill>
        <a:blip r:embed="rId238"/>
        <a:stretch>
          <a:fillRect/>
        </a:stretch>
      </xdr:blipFill>
      <xdr:spPr>
        <a:xfrm>
          <a:off x="8806180" y="244589935"/>
          <a:ext cx="62484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305435</xdr:colOff>
      <xdr:row>224</xdr:row>
      <xdr:rowOff>113030</xdr:rowOff>
    </xdr:from>
    <xdr:to>
      <xdr:col>17</xdr:col>
      <xdr:colOff>844550</xdr:colOff>
      <xdr:row>224</xdr:row>
      <xdr:rowOff>894080</xdr:rowOff>
    </xdr:to>
    <xdr:pic>
      <xdr:nvPicPr>
        <xdr:cNvPr id="262" name="图片 261"/>
        <xdr:cNvPicPr>
          <a:picLocks noChangeAspect="1"/>
        </xdr:cNvPicPr>
      </xdr:nvPicPr>
      <xdr:blipFill>
        <a:blip r:embed="rId239"/>
        <a:stretch>
          <a:fillRect/>
        </a:stretch>
      </xdr:blipFill>
      <xdr:spPr>
        <a:xfrm>
          <a:off x="8778240" y="258648835"/>
          <a:ext cx="539115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321945</xdr:colOff>
      <xdr:row>236</xdr:row>
      <xdr:rowOff>354330</xdr:rowOff>
    </xdr:from>
    <xdr:to>
      <xdr:col>17</xdr:col>
      <xdr:colOff>969645</xdr:colOff>
      <xdr:row>236</xdr:row>
      <xdr:rowOff>825500</xdr:rowOff>
    </xdr:to>
    <xdr:pic>
      <xdr:nvPicPr>
        <xdr:cNvPr id="263" name="ID_BBE24C18FC3E4DFE9200D11A9D88C469" descr="1522577350(1)"/>
        <xdr:cNvPicPr>
          <a:picLocks noChangeAspect="1"/>
        </xdr:cNvPicPr>
      </xdr:nvPicPr>
      <xdr:blipFill>
        <a:blip r:embed="rId240"/>
        <a:stretch>
          <a:fillRect/>
        </a:stretch>
      </xdr:blipFill>
      <xdr:spPr>
        <a:xfrm>
          <a:off x="8794750" y="272949035"/>
          <a:ext cx="647700" cy="471170"/>
        </a:xfrm>
        <a:prstGeom prst="rect">
          <a:avLst/>
        </a:prstGeom>
      </xdr:spPr>
    </xdr:pic>
    <xdr:clientData/>
  </xdr:twoCellAnchor>
  <xdr:twoCellAnchor editAs="oneCell">
    <xdr:from>
      <xdr:col>17</xdr:col>
      <xdr:colOff>405130</xdr:colOff>
      <xdr:row>237</xdr:row>
      <xdr:rowOff>251460</xdr:rowOff>
    </xdr:from>
    <xdr:to>
      <xdr:col>17</xdr:col>
      <xdr:colOff>993140</xdr:colOff>
      <xdr:row>237</xdr:row>
      <xdr:rowOff>840105</xdr:rowOff>
    </xdr:to>
    <xdr:pic>
      <xdr:nvPicPr>
        <xdr:cNvPr id="264" name="图片 263"/>
        <xdr:cNvPicPr>
          <a:picLocks noChangeAspect="1"/>
        </xdr:cNvPicPr>
      </xdr:nvPicPr>
      <xdr:blipFill>
        <a:blip r:embed="rId241"/>
        <a:stretch>
          <a:fillRect/>
        </a:stretch>
      </xdr:blipFill>
      <xdr:spPr>
        <a:xfrm>
          <a:off x="8877935" y="274017740"/>
          <a:ext cx="588010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180975</xdr:colOff>
      <xdr:row>238</xdr:row>
      <xdr:rowOff>84455</xdr:rowOff>
    </xdr:from>
    <xdr:to>
      <xdr:col>17</xdr:col>
      <xdr:colOff>1036320</xdr:colOff>
      <xdr:row>238</xdr:row>
      <xdr:rowOff>916940</xdr:rowOff>
    </xdr:to>
    <xdr:pic>
      <xdr:nvPicPr>
        <xdr:cNvPr id="265" name="图片 264"/>
        <xdr:cNvPicPr>
          <a:picLocks noChangeAspect="1"/>
        </xdr:cNvPicPr>
      </xdr:nvPicPr>
      <xdr:blipFill>
        <a:blip r:embed="rId242"/>
        <a:stretch>
          <a:fillRect/>
        </a:stretch>
      </xdr:blipFill>
      <xdr:spPr>
        <a:xfrm>
          <a:off x="8653780" y="275022310"/>
          <a:ext cx="85534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180340</xdr:colOff>
      <xdr:row>239</xdr:row>
      <xdr:rowOff>98425</xdr:rowOff>
    </xdr:from>
    <xdr:to>
      <xdr:col>17</xdr:col>
      <xdr:colOff>1078865</xdr:colOff>
      <xdr:row>239</xdr:row>
      <xdr:rowOff>977900</xdr:rowOff>
    </xdr:to>
    <xdr:pic>
      <xdr:nvPicPr>
        <xdr:cNvPr id="266" name="图片 265"/>
        <xdr:cNvPicPr>
          <a:picLocks noChangeAspect="1"/>
        </xdr:cNvPicPr>
      </xdr:nvPicPr>
      <xdr:blipFill>
        <a:blip r:embed="rId243"/>
        <a:stretch>
          <a:fillRect/>
        </a:stretch>
      </xdr:blipFill>
      <xdr:spPr>
        <a:xfrm>
          <a:off x="8653145" y="276207855"/>
          <a:ext cx="898525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83185</xdr:colOff>
      <xdr:row>240</xdr:row>
      <xdr:rowOff>154940</xdr:rowOff>
    </xdr:from>
    <xdr:to>
      <xdr:col>17</xdr:col>
      <xdr:colOff>1143000</xdr:colOff>
      <xdr:row>240</xdr:row>
      <xdr:rowOff>1036955</xdr:rowOff>
    </xdr:to>
    <xdr:pic>
      <xdr:nvPicPr>
        <xdr:cNvPr id="267" name="图片 266"/>
        <xdr:cNvPicPr>
          <a:picLocks noChangeAspect="1"/>
        </xdr:cNvPicPr>
      </xdr:nvPicPr>
      <xdr:blipFill>
        <a:blip r:embed="rId244"/>
        <a:stretch>
          <a:fillRect/>
        </a:stretch>
      </xdr:blipFill>
      <xdr:spPr>
        <a:xfrm>
          <a:off x="8555990" y="277435945"/>
          <a:ext cx="1059815" cy="882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220980</xdr:colOff>
      <xdr:row>249</xdr:row>
      <xdr:rowOff>27940</xdr:rowOff>
    </xdr:from>
    <xdr:to>
      <xdr:col>17</xdr:col>
      <xdr:colOff>1264920</xdr:colOff>
      <xdr:row>249</xdr:row>
      <xdr:rowOff>1151890</xdr:rowOff>
    </xdr:to>
    <xdr:pic>
      <xdr:nvPicPr>
        <xdr:cNvPr id="268" name="ID_63B8B912E7354F27937E09D44365B3E8" descr="post_object_image_1506151590"/>
        <xdr:cNvPicPr>
          <a:picLocks noChangeAspect="1"/>
        </xdr:cNvPicPr>
      </xdr:nvPicPr>
      <xdr:blipFill>
        <a:blip r:embed="rId245"/>
        <a:stretch>
          <a:fillRect/>
        </a:stretch>
      </xdr:blipFill>
      <xdr:spPr>
        <a:xfrm>
          <a:off x="8693785" y="287853120"/>
          <a:ext cx="1043940" cy="1123950"/>
        </a:xfrm>
        <a:prstGeom prst="rect">
          <a:avLst/>
        </a:prstGeom>
      </xdr:spPr>
    </xdr:pic>
    <xdr:clientData/>
  </xdr:twoCellAnchor>
  <xdr:twoCellAnchor editAs="oneCell">
    <xdr:from>
      <xdr:col>17</xdr:col>
      <xdr:colOff>80645</xdr:colOff>
      <xdr:row>245</xdr:row>
      <xdr:rowOff>28575</xdr:rowOff>
    </xdr:from>
    <xdr:to>
      <xdr:col>18</xdr:col>
      <xdr:colOff>0</xdr:colOff>
      <xdr:row>245</xdr:row>
      <xdr:rowOff>1152525</xdr:rowOff>
    </xdr:to>
    <xdr:pic>
      <xdr:nvPicPr>
        <xdr:cNvPr id="269" name="ID_9EE534C599374949A98AA94F368AB2D8" descr="post_object_image_1369058999"/>
        <xdr:cNvPicPr>
          <a:picLocks noChangeAspect="1"/>
        </xdr:cNvPicPr>
      </xdr:nvPicPr>
      <xdr:blipFill>
        <a:blip r:embed="rId246"/>
        <a:stretch>
          <a:fillRect/>
        </a:stretch>
      </xdr:blipFill>
      <xdr:spPr>
        <a:xfrm>
          <a:off x="8553450" y="283167455"/>
          <a:ext cx="1396365" cy="1123950"/>
        </a:xfrm>
        <a:prstGeom prst="rect">
          <a:avLst/>
        </a:prstGeom>
      </xdr:spPr>
    </xdr:pic>
    <xdr:clientData/>
  </xdr:twoCellAnchor>
  <xdr:twoCellAnchor editAs="oneCell">
    <xdr:from>
      <xdr:col>17</xdr:col>
      <xdr:colOff>123825</xdr:colOff>
      <xdr:row>251</xdr:row>
      <xdr:rowOff>15240</xdr:rowOff>
    </xdr:from>
    <xdr:to>
      <xdr:col>18</xdr:col>
      <xdr:colOff>0</xdr:colOff>
      <xdr:row>251</xdr:row>
      <xdr:rowOff>1139190</xdr:rowOff>
    </xdr:to>
    <xdr:pic>
      <xdr:nvPicPr>
        <xdr:cNvPr id="270" name="ID_D24D7E6F574349DF99B84006FAA48B83" descr="post_object_image_1219826550"/>
        <xdr:cNvPicPr>
          <a:picLocks noChangeAspect="1"/>
        </xdr:cNvPicPr>
      </xdr:nvPicPr>
      <xdr:blipFill>
        <a:blip r:embed="rId247"/>
        <a:stretch>
          <a:fillRect/>
        </a:stretch>
      </xdr:blipFill>
      <xdr:spPr>
        <a:xfrm>
          <a:off x="8596630" y="290183570"/>
          <a:ext cx="135318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168910</xdr:colOff>
      <xdr:row>5</xdr:row>
      <xdr:rowOff>45720</xdr:rowOff>
    </xdr:from>
    <xdr:to>
      <xdr:col>6</xdr:col>
      <xdr:colOff>1224915</xdr:colOff>
      <xdr:row>5</xdr:row>
      <xdr:rowOff>1088390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65285" y="1461770"/>
          <a:ext cx="1056005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151130</xdr:colOff>
      <xdr:row>6</xdr:row>
      <xdr:rowOff>133350</xdr:rowOff>
    </xdr:from>
    <xdr:to>
      <xdr:col>6</xdr:col>
      <xdr:colOff>1262380</xdr:colOff>
      <xdr:row>6</xdr:row>
      <xdr:rowOff>1061085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47505" y="2679700"/>
          <a:ext cx="111125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19</xdr:row>
      <xdr:rowOff>108585</xdr:rowOff>
    </xdr:from>
    <xdr:to>
      <xdr:col>6</xdr:col>
      <xdr:colOff>1198880</xdr:colOff>
      <xdr:row>19</xdr:row>
      <xdr:rowOff>1025525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17348835"/>
          <a:ext cx="108458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20</xdr:row>
      <xdr:rowOff>67945</xdr:rowOff>
    </xdr:from>
    <xdr:to>
      <xdr:col>6</xdr:col>
      <xdr:colOff>1179195</xdr:colOff>
      <xdr:row>20</xdr:row>
      <xdr:rowOff>1101090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18930" y="18438495"/>
          <a:ext cx="1056640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160655</xdr:colOff>
      <xdr:row>22</xdr:row>
      <xdr:rowOff>71755</xdr:rowOff>
    </xdr:from>
    <xdr:to>
      <xdr:col>6</xdr:col>
      <xdr:colOff>1217295</xdr:colOff>
      <xdr:row>22</xdr:row>
      <xdr:rowOff>1104900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57030" y="20702905"/>
          <a:ext cx="1056640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116205</xdr:colOff>
      <xdr:row>21</xdr:row>
      <xdr:rowOff>260985</xdr:rowOff>
    </xdr:from>
    <xdr:to>
      <xdr:col>6</xdr:col>
      <xdr:colOff>1279525</xdr:colOff>
      <xdr:row>21</xdr:row>
      <xdr:rowOff>806450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12580" y="19761835"/>
          <a:ext cx="116332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107950</xdr:colOff>
      <xdr:row>23</xdr:row>
      <xdr:rowOff>230505</xdr:rowOff>
    </xdr:from>
    <xdr:to>
      <xdr:col>6</xdr:col>
      <xdr:colOff>1271270</xdr:colOff>
      <xdr:row>23</xdr:row>
      <xdr:rowOff>775970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04325" y="21991955"/>
          <a:ext cx="116332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109855</xdr:colOff>
      <xdr:row>25</xdr:row>
      <xdr:rowOff>59055</xdr:rowOff>
    </xdr:from>
    <xdr:to>
      <xdr:col>6</xdr:col>
      <xdr:colOff>1205230</xdr:colOff>
      <xdr:row>25</xdr:row>
      <xdr:rowOff>1083945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06230" y="24081105"/>
          <a:ext cx="109537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89535</xdr:colOff>
      <xdr:row>26</xdr:row>
      <xdr:rowOff>59690</xdr:rowOff>
    </xdr:from>
    <xdr:to>
      <xdr:col>7</xdr:col>
      <xdr:colOff>0</xdr:colOff>
      <xdr:row>26</xdr:row>
      <xdr:rowOff>1082675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185910" y="25212040"/>
          <a:ext cx="130556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127635</xdr:colOff>
      <xdr:row>17</xdr:row>
      <xdr:rowOff>76835</xdr:rowOff>
    </xdr:from>
    <xdr:to>
      <xdr:col>6</xdr:col>
      <xdr:colOff>1263015</xdr:colOff>
      <xdr:row>17</xdr:row>
      <xdr:rowOff>1073150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224010" y="15056485"/>
          <a:ext cx="1135380" cy="9963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169545</xdr:colOff>
      <xdr:row>9</xdr:row>
      <xdr:rowOff>71755</xdr:rowOff>
    </xdr:from>
    <xdr:ext cx="1063625" cy="925195"/>
    <xdr:pic>
      <xdr:nvPicPr>
        <xdr:cNvPr id="12" name="19"/>
        <xdr:cNvPicPr/>
      </xdr:nvPicPr>
      <xdr:blipFill>
        <a:blip r:embed="rId9"/>
        <a:stretch>
          <a:fillRect/>
        </a:stretch>
      </xdr:blipFill>
      <xdr:spPr>
        <a:xfrm>
          <a:off x="9265920" y="6009005"/>
          <a:ext cx="1063625" cy="925195"/>
        </a:xfrm>
        <a:prstGeom prst="rect">
          <a:avLst/>
        </a:prstGeom>
      </xdr:spPr>
    </xdr:pic>
    <xdr:clientData/>
  </xdr:oneCellAnchor>
  <xdr:twoCellAnchor editAs="oneCell">
    <xdr:from>
      <xdr:col>6</xdr:col>
      <xdr:colOff>267970</xdr:colOff>
      <xdr:row>10</xdr:row>
      <xdr:rowOff>107950</xdr:rowOff>
    </xdr:from>
    <xdr:to>
      <xdr:col>6</xdr:col>
      <xdr:colOff>1186815</xdr:colOff>
      <xdr:row>10</xdr:row>
      <xdr:rowOff>1074420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364345" y="7175500"/>
          <a:ext cx="918845" cy="966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355600</xdr:colOff>
      <xdr:row>24</xdr:row>
      <xdr:rowOff>84455</xdr:rowOff>
    </xdr:from>
    <xdr:to>
      <xdr:col>6</xdr:col>
      <xdr:colOff>1045210</xdr:colOff>
      <xdr:row>24</xdr:row>
      <xdr:rowOff>1085850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451975" y="22976205"/>
          <a:ext cx="6896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243840</xdr:colOff>
      <xdr:row>18</xdr:row>
      <xdr:rowOff>86995</xdr:rowOff>
    </xdr:from>
    <xdr:to>
      <xdr:col>6</xdr:col>
      <xdr:colOff>1170305</xdr:colOff>
      <xdr:row>18</xdr:row>
      <xdr:rowOff>1066165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340215" y="16196945"/>
          <a:ext cx="92646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355600</xdr:colOff>
      <xdr:row>31</xdr:row>
      <xdr:rowOff>69215</xdr:rowOff>
    </xdr:from>
    <xdr:to>
      <xdr:col>6</xdr:col>
      <xdr:colOff>1048385</xdr:colOff>
      <xdr:row>31</xdr:row>
      <xdr:rowOff>1083945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451975" y="30873065"/>
          <a:ext cx="69278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471170</xdr:colOff>
      <xdr:row>32</xdr:row>
      <xdr:rowOff>62230</xdr:rowOff>
    </xdr:from>
    <xdr:to>
      <xdr:col>6</xdr:col>
      <xdr:colOff>984885</xdr:colOff>
      <xdr:row>32</xdr:row>
      <xdr:rowOff>1113155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567545" y="31996380"/>
          <a:ext cx="513715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393065</xdr:colOff>
      <xdr:row>29</xdr:row>
      <xdr:rowOff>38735</xdr:rowOff>
    </xdr:from>
    <xdr:to>
      <xdr:col>6</xdr:col>
      <xdr:colOff>1050925</xdr:colOff>
      <xdr:row>29</xdr:row>
      <xdr:rowOff>1065530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489440" y="28581985"/>
          <a:ext cx="65786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397510</xdr:colOff>
      <xdr:row>30</xdr:row>
      <xdr:rowOff>80010</xdr:rowOff>
    </xdr:from>
    <xdr:to>
      <xdr:col>6</xdr:col>
      <xdr:colOff>1006475</xdr:colOff>
      <xdr:row>30</xdr:row>
      <xdr:rowOff>1059180</xdr:rowOff>
    </xdr:to>
    <xdr:pic>
      <xdr:nvPicPr>
        <xdr:cNvPr id="19" name="图片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493885" y="29753560"/>
          <a:ext cx="60896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189230</xdr:colOff>
      <xdr:row>15</xdr:row>
      <xdr:rowOff>36195</xdr:rowOff>
    </xdr:from>
    <xdr:to>
      <xdr:col>6</xdr:col>
      <xdr:colOff>1183005</xdr:colOff>
      <xdr:row>15</xdr:row>
      <xdr:rowOff>1087755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285605" y="12755245"/>
          <a:ext cx="993775" cy="105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200660</xdr:colOff>
      <xdr:row>16</xdr:row>
      <xdr:rowOff>67310</xdr:rowOff>
    </xdr:from>
    <xdr:to>
      <xdr:col>6</xdr:col>
      <xdr:colOff>1202690</xdr:colOff>
      <xdr:row>16</xdr:row>
      <xdr:rowOff>1120140</xdr:rowOff>
    </xdr:to>
    <xdr:pic>
      <xdr:nvPicPr>
        <xdr:cNvPr id="21" name="图片 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297035" y="13916660"/>
          <a:ext cx="100203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276860</xdr:colOff>
      <xdr:row>27</xdr:row>
      <xdr:rowOff>129540</xdr:rowOff>
    </xdr:from>
    <xdr:to>
      <xdr:col>6</xdr:col>
      <xdr:colOff>1218565</xdr:colOff>
      <xdr:row>27</xdr:row>
      <xdr:rowOff>1087120</xdr:rowOff>
    </xdr:to>
    <xdr:pic>
      <xdr:nvPicPr>
        <xdr:cNvPr id="22" name="图片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373235" y="26412190"/>
          <a:ext cx="94170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308610</xdr:colOff>
      <xdr:row>28</xdr:row>
      <xdr:rowOff>83185</xdr:rowOff>
    </xdr:from>
    <xdr:to>
      <xdr:col>6</xdr:col>
      <xdr:colOff>1250315</xdr:colOff>
      <xdr:row>28</xdr:row>
      <xdr:rowOff>1040765</xdr:rowOff>
    </xdr:to>
    <xdr:pic>
      <xdr:nvPicPr>
        <xdr:cNvPr id="23" name="图片 2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404985" y="27496135"/>
          <a:ext cx="94170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306070</xdr:colOff>
      <xdr:row>11</xdr:row>
      <xdr:rowOff>318770</xdr:rowOff>
    </xdr:from>
    <xdr:to>
      <xdr:col>6</xdr:col>
      <xdr:colOff>1062355</xdr:colOff>
      <xdr:row>11</xdr:row>
      <xdr:rowOff>879475</xdr:rowOff>
    </xdr:to>
    <xdr:pic>
      <xdr:nvPicPr>
        <xdr:cNvPr id="24" name="ID_7797DB54ED394C67AF5122A44E18B11F" descr="post_object_image_354666945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402445" y="8516620"/>
          <a:ext cx="756285" cy="560705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12</xdr:row>
      <xdr:rowOff>247650</xdr:rowOff>
    </xdr:from>
    <xdr:to>
      <xdr:col>6</xdr:col>
      <xdr:colOff>1086485</xdr:colOff>
      <xdr:row>12</xdr:row>
      <xdr:rowOff>808355</xdr:rowOff>
    </xdr:to>
    <xdr:pic>
      <xdr:nvPicPr>
        <xdr:cNvPr id="25" name="ID_7797DB54ED394C67AF5122A44E18B11F" descr="post_object_image_354666945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426575" y="9575800"/>
          <a:ext cx="756285" cy="560705"/>
        </a:xfrm>
        <a:prstGeom prst="rect">
          <a:avLst/>
        </a:prstGeom>
      </xdr:spPr>
    </xdr:pic>
    <xdr:clientData/>
  </xdr:twoCellAnchor>
  <xdr:twoCellAnchor editAs="oneCell">
    <xdr:from>
      <xdr:col>6</xdr:col>
      <xdr:colOff>393700</xdr:colOff>
      <xdr:row>13</xdr:row>
      <xdr:rowOff>369570</xdr:rowOff>
    </xdr:from>
    <xdr:to>
      <xdr:col>6</xdr:col>
      <xdr:colOff>1041400</xdr:colOff>
      <xdr:row>13</xdr:row>
      <xdr:rowOff>838835</xdr:rowOff>
    </xdr:to>
    <xdr:pic>
      <xdr:nvPicPr>
        <xdr:cNvPr id="26" name="ID_DBB5B303859C4D0E89CEF750B771AB97" descr="core_image_url__exec_download_27866892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490075" y="10828020"/>
          <a:ext cx="647700" cy="469265"/>
        </a:xfrm>
        <a:prstGeom prst="rect">
          <a:avLst/>
        </a:prstGeom>
      </xdr:spPr>
    </xdr:pic>
    <xdr:clientData/>
  </xdr:twoCellAnchor>
  <xdr:twoCellAnchor editAs="oneCell">
    <xdr:from>
      <xdr:col>6</xdr:col>
      <xdr:colOff>233045</xdr:colOff>
      <xdr:row>14</xdr:row>
      <xdr:rowOff>135890</xdr:rowOff>
    </xdr:from>
    <xdr:to>
      <xdr:col>6</xdr:col>
      <xdr:colOff>1202055</xdr:colOff>
      <xdr:row>14</xdr:row>
      <xdr:rowOff>1019175</xdr:rowOff>
    </xdr:to>
    <xdr:pic>
      <xdr:nvPicPr>
        <xdr:cNvPr id="27" name="ID_4FE345A36FA044F7BFB19B223DB6D821" descr="core_image_url__exec_download_141573501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329420" y="11724640"/>
          <a:ext cx="969010" cy="883285"/>
        </a:xfrm>
        <a:prstGeom prst="rect">
          <a:avLst/>
        </a:prstGeom>
      </xdr:spPr>
    </xdr:pic>
    <xdr:clientData/>
  </xdr:twoCellAnchor>
  <xdr:twoCellAnchor editAs="oneCell">
    <xdr:from>
      <xdr:col>6</xdr:col>
      <xdr:colOff>34925</xdr:colOff>
      <xdr:row>7</xdr:row>
      <xdr:rowOff>97790</xdr:rowOff>
    </xdr:from>
    <xdr:to>
      <xdr:col>6</xdr:col>
      <xdr:colOff>1146175</xdr:colOff>
      <xdr:row>7</xdr:row>
      <xdr:rowOff>1025525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31300" y="3774440"/>
          <a:ext cx="111125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111125</xdr:colOff>
      <xdr:row>8</xdr:row>
      <xdr:rowOff>85725</xdr:rowOff>
    </xdr:from>
    <xdr:to>
      <xdr:col>6</xdr:col>
      <xdr:colOff>1222375</xdr:colOff>
      <xdr:row>8</xdr:row>
      <xdr:rowOff>1013460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07500" y="4892675"/>
          <a:ext cx="1111250" cy="927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55"/>
  <sheetViews>
    <sheetView tabSelected="1" zoomScale="85" zoomScaleNormal="85" topLeftCell="A131" workbookViewId="0">
      <selection activeCell="B138" sqref="B138"/>
    </sheetView>
  </sheetViews>
  <sheetFormatPr defaultColWidth="9.69166666666667" defaultRowHeight="14.25"/>
  <cols>
    <col min="1" max="1" width="9.69166666666667" style="41"/>
    <col min="2" max="2" width="20.7333333333333" style="50" customWidth="1"/>
    <col min="3" max="3" width="6.05833333333333" style="41" customWidth="1"/>
    <col min="4" max="4" width="37.2916666666667" style="51" customWidth="1"/>
    <col min="5" max="5" width="14.4" style="41" customWidth="1"/>
    <col min="6" max="15" width="9.15" style="41" hidden="1" customWidth="1"/>
    <col min="16" max="16" width="13.325" style="41" customWidth="1"/>
    <col min="17" max="17" width="9.69166666666667" style="41"/>
    <col min="18" max="18" width="19.3833333333333" style="41" customWidth="1"/>
    <col min="19" max="19" width="9.15" style="49"/>
    <col min="20" max="16384" width="9.69166666666667" style="41"/>
  </cols>
  <sheetData>
    <row r="1" s="40" customFormat="1" ht="15" spans="1:22">
      <c r="A1" s="52"/>
      <c r="B1" s="53"/>
      <c r="D1" s="54"/>
      <c r="S1" s="55"/>
    </row>
    <row r="2" s="40" customFormat="1" ht="20.1" customHeight="1" spans="1:22">
      <c r="A2" s="56" t="s">
        <v>0</v>
      </c>
      <c r="B2" s="57" t="s">
        <v>1</v>
      </c>
      <c r="C2" s="57" t="s">
        <v>2</v>
      </c>
      <c r="D2" s="58" t="s">
        <v>3</v>
      </c>
      <c r="E2" s="59" t="s">
        <v>4</v>
      </c>
      <c r="F2" s="57" t="s">
        <v>5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60" t="s">
        <v>6</v>
      </c>
      <c r="R2" s="61" t="s">
        <v>7</v>
      </c>
      <c r="S2" s="62" t="s">
        <v>8</v>
      </c>
    </row>
    <row r="3" s="40" customFormat="1" ht="20.1" customHeight="1" spans="1:22">
      <c r="A3" s="63"/>
      <c r="B3" s="64"/>
      <c r="C3" s="64"/>
      <c r="D3" s="65"/>
      <c r="E3" s="66"/>
      <c r="F3" s="64" t="s">
        <v>9</v>
      </c>
      <c r="G3" s="64" t="s">
        <v>10</v>
      </c>
      <c r="H3" s="64" t="s">
        <v>11</v>
      </c>
      <c r="I3" s="64" t="s">
        <v>12</v>
      </c>
      <c r="J3" s="64" t="s">
        <v>13</v>
      </c>
      <c r="K3" s="64" t="s">
        <v>14</v>
      </c>
      <c r="L3" s="64" t="s">
        <v>15</v>
      </c>
      <c r="M3" s="64" t="s">
        <v>16</v>
      </c>
      <c r="N3" s="64" t="s">
        <v>17</v>
      </c>
      <c r="O3" s="64" t="s">
        <v>18</v>
      </c>
      <c r="P3" s="64" t="s">
        <v>19</v>
      </c>
      <c r="Q3" s="67"/>
      <c r="R3" s="68"/>
      <c r="S3" s="69"/>
    </row>
    <row r="4" s="40" customFormat="1" ht="27.6" customHeight="1" spans="1:22">
      <c r="A4" s="70" t="s">
        <v>20</v>
      </c>
      <c r="B4" s="71"/>
      <c r="C4" s="71"/>
      <c r="D4" s="72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="40" customFormat="1" ht="20.1" customHeight="1" spans="1:22">
      <c r="A5" s="73"/>
      <c r="B5" s="74"/>
      <c r="C5" s="73"/>
      <c r="D5" s="75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S5" s="55"/>
    </row>
    <row r="6" s="41" customFormat="1" ht="92.25" customHeight="1" spans="1:22">
      <c r="A6" s="76">
        <v>1</v>
      </c>
      <c r="B6" s="77" t="s">
        <v>21</v>
      </c>
      <c r="C6" s="78" t="s">
        <v>22</v>
      </c>
      <c r="D6" s="79" t="s">
        <v>23</v>
      </c>
      <c r="E6" s="80" t="s">
        <v>24</v>
      </c>
      <c r="F6" s="78"/>
      <c r="G6" s="78"/>
      <c r="H6" s="78"/>
      <c r="I6" s="78"/>
      <c r="J6" s="78">
        <v>185</v>
      </c>
      <c r="K6" s="78"/>
      <c r="L6" s="78"/>
      <c r="M6" s="81"/>
      <c r="N6" s="81"/>
      <c r="O6" s="81"/>
      <c r="P6" s="78">
        <f t="shared" ref="P6:P35" si="0">SUM(F6:O6)</f>
        <v>185</v>
      </c>
      <c r="Q6" s="78"/>
      <c r="R6" s="82"/>
      <c r="S6" s="83"/>
      <c r="T6" s="42"/>
      <c r="U6" s="42"/>
      <c r="V6" s="42"/>
    </row>
    <row r="7" s="41" customFormat="1" ht="92.25" customHeight="1" spans="1:22">
      <c r="A7" s="76">
        <v>2</v>
      </c>
      <c r="B7" s="77" t="s">
        <v>25</v>
      </c>
      <c r="C7" s="78" t="s">
        <v>22</v>
      </c>
      <c r="D7" s="79" t="s">
        <v>26</v>
      </c>
      <c r="E7" s="80" t="s">
        <v>27</v>
      </c>
      <c r="F7" s="78"/>
      <c r="G7" s="78"/>
      <c r="H7" s="78"/>
      <c r="I7" s="78"/>
      <c r="J7" s="78">
        <v>6</v>
      </c>
      <c r="K7" s="78"/>
      <c r="L7" s="78"/>
      <c r="M7" s="81"/>
      <c r="N7" s="81"/>
      <c r="O7" s="81"/>
      <c r="P7" s="78">
        <f t="shared" si="0"/>
        <v>6</v>
      </c>
      <c r="Q7" s="78"/>
      <c r="R7" s="82"/>
      <c r="S7" s="84"/>
      <c r="T7" s="42"/>
      <c r="U7" s="42"/>
      <c r="V7" s="42"/>
    </row>
    <row r="8" s="41" customFormat="1" ht="92.25" customHeight="1" spans="1:22">
      <c r="A8" s="76">
        <v>3</v>
      </c>
      <c r="B8" s="77" t="s">
        <v>28</v>
      </c>
      <c r="C8" s="78" t="s">
        <v>22</v>
      </c>
      <c r="D8" s="79" t="s">
        <v>29</v>
      </c>
      <c r="E8" s="80" t="s">
        <v>24</v>
      </c>
      <c r="F8" s="78"/>
      <c r="G8" s="78"/>
      <c r="H8" s="78"/>
      <c r="I8" s="78"/>
      <c r="J8" s="78">
        <v>160</v>
      </c>
      <c r="K8" s="78"/>
      <c r="L8" s="78"/>
      <c r="M8" s="81"/>
      <c r="N8" s="81"/>
      <c r="O8" s="81"/>
      <c r="P8" s="78">
        <f t="shared" si="0"/>
        <v>160</v>
      </c>
      <c r="Q8" s="78"/>
      <c r="R8" s="82"/>
      <c r="S8" s="84"/>
      <c r="T8" s="42"/>
      <c r="U8" s="42"/>
      <c r="V8" s="42"/>
    </row>
    <row r="9" s="41" customFormat="1" ht="92.25" customHeight="1" spans="1:22">
      <c r="A9" s="76">
        <v>4</v>
      </c>
      <c r="B9" s="77" t="s">
        <v>30</v>
      </c>
      <c r="C9" s="78" t="s">
        <v>22</v>
      </c>
      <c r="D9" s="79" t="s">
        <v>31</v>
      </c>
      <c r="E9" s="80" t="s">
        <v>27</v>
      </c>
      <c r="F9" s="78"/>
      <c r="G9" s="78"/>
      <c r="H9" s="78"/>
      <c r="I9" s="78"/>
      <c r="J9" s="78">
        <v>5</v>
      </c>
      <c r="K9" s="78"/>
      <c r="L9" s="78"/>
      <c r="M9" s="81"/>
      <c r="N9" s="81"/>
      <c r="O9" s="81"/>
      <c r="P9" s="78">
        <f t="shared" si="0"/>
        <v>5</v>
      </c>
      <c r="Q9" s="78"/>
      <c r="R9" s="82"/>
      <c r="S9" s="84"/>
      <c r="T9" s="42"/>
      <c r="U9" s="42"/>
      <c r="V9" s="42"/>
    </row>
    <row r="10" s="41" customFormat="1" ht="92.25" customHeight="1" spans="1:22">
      <c r="A10" s="76">
        <v>5</v>
      </c>
      <c r="B10" s="77" t="s">
        <v>32</v>
      </c>
      <c r="C10" s="78" t="s">
        <v>22</v>
      </c>
      <c r="D10" s="79" t="s">
        <v>33</v>
      </c>
      <c r="E10" s="80" t="s">
        <v>24</v>
      </c>
      <c r="F10" s="78"/>
      <c r="G10" s="78"/>
      <c r="H10" s="78"/>
      <c r="I10" s="78"/>
      <c r="J10" s="78">
        <v>7</v>
      </c>
      <c r="K10" s="78"/>
      <c r="L10" s="78"/>
      <c r="M10" s="77"/>
      <c r="N10" s="85"/>
      <c r="O10" s="77"/>
      <c r="P10" s="78">
        <f t="shared" si="0"/>
        <v>7</v>
      </c>
      <c r="Q10" s="78"/>
      <c r="R10" s="82"/>
      <c r="S10" s="83"/>
      <c r="T10" s="42"/>
      <c r="U10" s="42"/>
      <c r="V10" s="42"/>
    </row>
    <row r="11" s="41" customFormat="1" ht="92.25" customHeight="1" spans="1:22">
      <c r="A11" s="76">
        <v>6</v>
      </c>
      <c r="B11" s="86" t="s">
        <v>34</v>
      </c>
      <c r="C11" s="78" t="s">
        <v>22</v>
      </c>
      <c r="D11" s="79" t="s">
        <v>35</v>
      </c>
      <c r="E11" s="80" t="s">
        <v>24</v>
      </c>
      <c r="F11" s="78"/>
      <c r="G11" s="78"/>
      <c r="H11" s="78"/>
      <c r="I11" s="78"/>
      <c r="J11" s="78">
        <v>1</v>
      </c>
      <c r="K11" s="78"/>
      <c r="L11" s="78"/>
      <c r="M11" s="77"/>
      <c r="N11" s="85"/>
      <c r="O11" s="77"/>
      <c r="P11" s="78">
        <f t="shared" si="0"/>
        <v>1</v>
      </c>
      <c r="Q11" s="78"/>
      <c r="R11" s="82"/>
      <c r="S11" s="83"/>
      <c r="T11" s="42"/>
      <c r="U11" s="42"/>
      <c r="V11" s="42"/>
    </row>
    <row r="12" s="41" customFormat="1" ht="92.25" customHeight="1" spans="1:22">
      <c r="A12" s="76">
        <v>7</v>
      </c>
      <c r="B12" s="86" t="s">
        <v>34</v>
      </c>
      <c r="C12" s="78" t="s">
        <v>22</v>
      </c>
      <c r="D12" s="79" t="s">
        <v>36</v>
      </c>
      <c r="E12" s="80" t="s">
        <v>24</v>
      </c>
      <c r="F12" s="78"/>
      <c r="G12" s="78"/>
      <c r="H12" s="78"/>
      <c r="I12" s="78"/>
      <c r="J12" s="78">
        <v>2</v>
      </c>
      <c r="K12" s="78"/>
      <c r="L12" s="78"/>
      <c r="M12" s="77"/>
      <c r="N12" s="85"/>
      <c r="O12" s="77"/>
      <c r="P12" s="78">
        <f t="shared" si="0"/>
        <v>2</v>
      </c>
      <c r="Q12" s="78"/>
      <c r="R12" s="82"/>
      <c r="S12" s="83"/>
      <c r="T12" s="42"/>
      <c r="U12" s="42"/>
      <c r="V12" s="42"/>
    </row>
    <row r="13" s="41" customFormat="1" ht="92.25" customHeight="1" spans="1:22">
      <c r="A13" s="76">
        <v>8</v>
      </c>
      <c r="B13" s="86" t="s">
        <v>37</v>
      </c>
      <c r="C13" s="78" t="s">
        <v>22</v>
      </c>
      <c r="D13" s="79" t="s">
        <v>38</v>
      </c>
      <c r="E13" s="80" t="s">
        <v>24</v>
      </c>
      <c r="F13" s="78"/>
      <c r="G13" s="78"/>
      <c r="H13" s="78"/>
      <c r="I13" s="78"/>
      <c r="J13" s="78">
        <v>2</v>
      </c>
      <c r="K13" s="78"/>
      <c r="L13" s="78"/>
      <c r="M13" s="77"/>
      <c r="N13" s="85"/>
      <c r="O13" s="77"/>
      <c r="P13" s="78">
        <f t="shared" si="0"/>
        <v>2</v>
      </c>
      <c r="Q13" s="78"/>
      <c r="R13" s="82"/>
      <c r="S13" s="83"/>
      <c r="T13" s="42"/>
      <c r="U13" s="42"/>
      <c r="V13" s="42"/>
    </row>
    <row r="14" s="41" customFormat="1" ht="92.25" customHeight="1" spans="1:22">
      <c r="A14" s="76">
        <v>9</v>
      </c>
      <c r="B14" s="86" t="s">
        <v>39</v>
      </c>
      <c r="C14" s="78" t="s">
        <v>22</v>
      </c>
      <c r="D14" s="79" t="s">
        <v>40</v>
      </c>
      <c r="E14" s="80" t="s">
        <v>24</v>
      </c>
      <c r="F14" s="78"/>
      <c r="G14" s="78"/>
      <c r="H14" s="78"/>
      <c r="I14" s="78"/>
      <c r="J14" s="78">
        <v>2</v>
      </c>
      <c r="K14" s="78"/>
      <c r="L14" s="78"/>
      <c r="M14" s="77"/>
      <c r="N14" s="85"/>
      <c r="O14" s="77"/>
      <c r="P14" s="78">
        <f t="shared" si="0"/>
        <v>2</v>
      </c>
      <c r="Q14" s="78"/>
      <c r="R14" s="82"/>
      <c r="S14" s="83"/>
      <c r="T14" s="42"/>
      <c r="U14" s="42"/>
      <c r="V14" s="42"/>
    </row>
    <row r="15" s="41" customFormat="1" ht="92.25" customHeight="1" spans="1:22">
      <c r="A15" s="76">
        <v>10</v>
      </c>
      <c r="B15" s="86" t="s">
        <v>41</v>
      </c>
      <c r="C15" s="78" t="s">
        <v>22</v>
      </c>
      <c r="D15" s="79" t="s">
        <v>42</v>
      </c>
      <c r="E15" s="80" t="s">
        <v>24</v>
      </c>
      <c r="F15" s="78"/>
      <c r="G15" s="78"/>
      <c r="H15" s="78"/>
      <c r="I15" s="78"/>
      <c r="J15" s="78">
        <v>10</v>
      </c>
      <c r="K15" s="78"/>
      <c r="L15" s="78"/>
      <c r="M15" s="77"/>
      <c r="N15" s="85"/>
      <c r="O15" s="77"/>
      <c r="P15" s="78">
        <f t="shared" si="0"/>
        <v>10</v>
      </c>
      <c r="Q15" s="78"/>
      <c r="R15" s="82"/>
      <c r="S15" s="83"/>
      <c r="T15" s="42"/>
      <c r="U15" s="42"/>
      <c r="V15" s="42"/>
    </row>
    <row r="16" s="41" customFormat="1" ht="92.25" customHeight="1" spans="1:22">
      <c r="A16" s="76">
        <v>11</v>
      </c>
      <c r="B16" s="77" t="s">
        <v>43</v>
      </c>
      <c r="C16" s="78" t="s">
        <v>44</v>
      </c>
      <c r="D16" s="87" t="s">
        <v>45</v>
      </c>
      <c r="E16" s="80" t="s">
        <v>27</v>
      </c>
      <c r="F16" s="78"/>
      <c r="G16" s="78"/>
      <c r="H16" s="78"/>
      <c r="I16" s="78"/>
      <c r="J16" s="78">
        <v>6</v>
      </c>
      <c r="K16" s="78"/>
      <c r="L16" s="78"/>
      <c r="M16" s="78"/>
      <c r="N16" s="88"/>
      <c r="O16" s="78"/>
      <c r="P16" s="78">
        <f t="shared" si="0"/>
        <v>6</v>
      </c>
      <c r="Q16" s="78"/>
      <c r="R16" s="82"/>
      <c r="S16" s="83"/>
      <c r="T16" s="42"/>
      <c r="U16" s="42"/>
      <c r="V16" s="42"/>
    </row>
    <row r="17" s="41" customFormat="1" ht="92.25" customHeight="1" spans="1:22">
      <c r="A17" s="76">
        <v>12</v>
      </c>
      <c r="B17" s="77" t="s">
        <v>46</v>
      </c>
      <c r="C17" s="78" t="s">
        <v>47</v>
      </c>
      <c r="D17" s="79" t="s">
        <v>48</v>
      </c>
      <c r="E17" s="80" t="s">
        <v>49</v>
      </c>
      <c r="F17" s="78"/>
      <c r="G17" s="78"/>
      <c r="H17" s="78"/>
      <c r="I17" s="78"/>
      <c r="J17" s="78">
        <v>15</v>
      </c>
      <c r="K17" s="78"/>
      <c r="L17" s="78"/>
      <c r="M17" s="78"/>
      <c r="N17" s="88"/>
      <c r="O17" s="78"/>
      <c r="P17" s="78">
        <f t="shared" si="0"/>
        <v>15</v>
      </c>
      <c r="Q17" s="78"/>
      <c r="R17" s="82"/>
      <c r="S17" s="83"/>
      <c r="T17" s="42"/>
      <c r="U17" s="42"/>
      <c r="V17" s="42"/>
    </row>
    <row r="18" s="41" customFormat="1" ht="92.25" customHeight="1" spans="1:22">
      <c r="A18" s="76">
        <v>13</v>
      </c>
      <c r="B18" s="77" t="s">
        <v>50</v>
      </c>
      <c r="C18" s="78" t="s">
        <v>47</v>
      </c>
      <c r="D18" s="79" t="s">
        <v>51</v>
      </c>
      <c r="E18" s="80" t="s">
        <v>49</v>
      </c>
      <c r="F18" s="78"/>
      <c r="G18" s="78"/>
      <c r="H18" s="78"/>
      <c r="I18" s="78"/>
      <c r="J18" s="78">
        <v>3</v>
      </c>
      <c r="K18" s="78"/>
      <c r="L18" s="78"/>
      <c r="M18" s="78"/>
      <c r="N18" s="78"/>
      <c r="O18" s="78"/>
      <c r="P18" s="78">
        <f t="shared" si="0"/>
        <v>3</v>
      </c>
      <c r="Q18" s="78"/>
      <c r="R18" s="82"/>
      <c r="S18" s="84"/>
      <c r="T18" s="42"/>
      <c r="U18" s="42"/>
      <c r="V18" s="42"/>
    </row>
    <row r="19" s="41" customFormat="1" ht="92.25" customHeight="1" spans="1:22">
      <c r="A19" s="76">
        <v>14</v>
      </c>
      <c r="B19" s="86" t="s">
        <v>52</v>
      </c>
      <c r="C19" s="78" t="s">
        <v>47</v>
      </c>
      <c r="D19" s="79" t="s">
        <v>53</v>
      </c>
      <c r="E19" s="80" t="s">
        <v>49</v>
      </c>
      <c r="F19" s="78"/>
      <c r="G19" s="78"/>
      <c r="H19" s="78"/>
      <c r="I19" s="78"/>
      <c r="J19" s="78">
        <v>4</v>
      </c>
      <c r="K19" s="78"/>
      <c r="L19" s="78"/>
      <c r="M19" s="78"/>
      <c r="N19" s="78"/>
      <c r="O19" s="78"/>
      <c r="P19" s="78">
        <f t="shared" si="0"/>
        <v>4</v>
      </c>
      <c r="Q19" s="86"/>
      <c r="R19" s="82"/>
      <c r="S19" s="84"/>
      <c r="T19" s="42"/>
      <c r="U19" s="42"/>
      <c r="V19" s="42"/>
    </row>
    <row r="20" s="41" customFormat="1" ht="92.25" customHeight="1" spans="1:22">
      <c r="A20" s="76">
        <v>15</v>
      </c>
      <c r="B20" s="86" t="s">
        <v>54</v>
      </c>
      <c r="C20" s="78" t="s">
        <v>44</v>
      </c>
      <c r="D20" s="79" t="s">
        <v>55</v>
      </c>
      <c r="E20" s="80" t="s">
        <v>49</v>
      </c>
      <c r="F20" s="78"/>
      <c r="G20" s="78"/>
      <c r="H20" s="78"/>
      <c r="I20" s="78"/>
      <c r="J20" s="78">
        <v>2</v>
      </c>
      <c r="K20" s="78"/>
      <c r="L20" s="78"/>
      <c r="M20" s="78"/>
      <c r="N20" s="78"/>
      <c r="O20" s="78"/>
      <c r="P20" s="78">
        <f t="shared" si="0"/>
        <v>2</v>
      </c>
      <c r="Q20" s="86"/>
      <c r="R20" s="82"/>
      <c r="S20" s="84"/>
      <c r="T20" s="42"/>
      <c r="U20" s="42"/>
      <c r="V20" s="42"/>
    </row>
    <row r="21" s="41" customFormat="1" ht="92.25" customHeight="1" spans="1:22">
      <c r="A21" s="76">
        <v>16</v>
      </c>
      <c r="B21" s="86" t="s">
        <v>56</v>
      </c>
      <c r="C21" s="78" t="s">
        <v>47</v>
      </c>
      <c r="D21" s="79" t="s">
        <v>57</v>
      </c>
      <c r="E21" s="80" t="s">
        <v>49</v>
      </c>
      <c r="F21" s="78"/>
      <c r="G21" s="78"/>
      <c r="H21" s="78"/>
      <c r="I21" s="78"/>
      <c r="J21" s="78">
        <v>1</v>
      </c>
      <c r="K21" s="78"/>
      <c r="L21" s="78"/>
      <c r="M21" s="78"/>
      <c r="N21" s="78"/>
      <c r="O21" s="78"/>
      <c r="P21" s="78">
        <f t="shared" si="0"/>
        <v>1</v>
      </c>
      <c r="Q21" s="86"/>
      <c r="R21" s="82"/>
      <c r="S21" s="84"/>
      <c r="T21" s="42"/>
      <c r="U21" s="42"/>
      <c r="V21" s="42"/>
    </row>
    <row r="22" s="41" customFormat="1" ht="92.25" customHeight="1" spans="1:22">
      <c r="A22" s="76">
        <v>17</v>
      </c>
      <c r="B22" s="86" t="s">
        <v>58</v>
      </c>
      <c r="C22" s="78" t="s">
        <v>47</v>
      </c>
      <c r="D22" s="79" t="s">
        <v>59</v>
      </c>
      <c r="E22" s="80" t="s">
        <v>49</v>
      </c>
      <c r="F22" s="78"/>
      <c r="G22" s="78"/>
      <c r="H22" s="78"/>
      <c r="I22" s="78"/>
      <c r="J22" s="78">
        <v>1</v>
      </c>
      <c r="K22" s="78"/>
      <c r="L22" s="78"/>
      <c r="M22" s="78"/>
      <c r="N22" s="78"/>
      <c r="O22" s="78"/>
      <c r="P22" s="78">
        <f t="shared" si="0"/>
        <v>1</v>
      </c>
      <c r="Q22" s="86"/>
      <c r="R22" s="82"/>
      <c r="S22" s="84"/>
      <c r="T22" s="42"/>
      <c r="U22" s="42"/>
      <c r="V22" s="42"/>
    </row>
    <row r="23" s="41" customFormat="1" ht="92.25" customHeight="1" spans="1:22">
      <c r="A23" s="76">
        <v>18</v>
      </c>
      <c r="B23" s="86" t="s">
        <v>60</v>
      </c>
      <c r="C23" s="78" t="s">
        <v>47</v>
      </c>
      <c r="D23" s="79" t="s">
        <v>61</v>
      </c>
      <c r="E23" s="80" t="s">
        <v>49</v>
      </c>
      <c r="F23" s="78"/>
      <c r="G23" s="78"/>
      <c r="H23" s="78"/>
      <c r="I23" s="78"/>
      <c r="J23" s="78">
        <v>6</v>
      </c>
      <c r="K23" s="78"/>
      <c r="L23" s="78"/>
      <c r="M23" s="78"/>
      <c r="N23" s="78"/>
      <c r="O23" s="78"/>
      <c r="P23" s="78">
        <f t="shared" si="0"/>
        <v>6</v>
      </c>
      <c r="Q23" s="86"/>
      <c r="R23" s="82"/>
      <c r="S23" s="84"/>
      <c r="T23" s="42"/>
      <c r="U23" s="42"/>
      <c r="V23" s="42"/>
    </row>
    <row r="24" s="41" customFormat="1" ht="92.25" customHeight="1" spans="1:22">
      <c r="A24" s="76">
        <v>19</v>
      </c>
      <c r="B24" s="86" t="s">
        <v>62</v>
      </c>
      <c r="C24" s="78" t="s">
        <v>47</v>
      </c>
      <c r="D24" s="79" t="s">
        <v>63</v>
      </c>
      <c r="E24" s="80" t="s">
        <v>49</v>
      </c>
      <c r="F24" s="78"/>
      <c r="G24" s="78"/>
      <c r="H24" s="78"/>
      <c r="I24" s="78"/>
      <c r="J24" s="78">
        <v>2</v>
      </c>
      <c r="K24" s="78"/>
      <c r="L24" s="78"/>
      <c r="M24" s="78"/>
      <c r="N24" s="78"/>
      <c r="O24" s="78"/>
      <c r="P24" s="78">
        <f t="shared" si="0"/>
        <v>2</v>
      </c>
      <c r="Q24" s="86"/>
      <c r="R24" s="82"/>
      <c r="S24" s="84"/>
      <c r="T24" s="42"/>
      <c r="U24" s="42"/>
      <c r="V24" s="42"/>
    </row>
    <row r="25" s="41" customFormat="1" ht="92.25" customHeight="1" spans="1:22">
      <c r="A25" s="76">
        <v>20</v>
      </c>
      <c r="B25" s="86" t="s">
        <v>64</v>
      </c>
      <c r="C25" s="78" t="s">
        <v>47</v>
      </c>
      <c r="D25" s="79" t="s">
        <v>65</v>
      </c>
      <c r="E25" s="80" t="s">
        <v>49</v>
      </c>
      <c r="F25" s="78"/>
      <c r="G25" s="78"/>
      <c r="H25" s="78"/>
      <c r="I25" s="78"/>
      <c r="J25" s="78">
        <v>2</v>
      </c>
      <c r="K25" s="78"/>
      <c r="L25" s="78"/>
      <c r="M25" s="78"/>
      <c r="N25" s="78"/>
      <c r="O25" s="78"/>
      <c r="P25" s="78">
        <f t="shared" si="0"/>
        <v>2</v>
      </c>
      <c r="Q25" s="86"/>
      <c r="R25" s="82"/>
      <c r="S25" s="84"/>
      <c r="T25" s="42"/>
      <c r="U25" s="42"/>
      <c r="V25" s="42"/>
    </row>
    <row r="26" s="41" customFormat="1" ht="92.25" customHeight="1" spans="1:22">
      <c r="A26" s="76">
        <v>21</v>
      </c>
      <c r="B26" s="86" t="s">
        <v>66</v>
      </c>
      <c r="C26" s="78" t="s">
        <v>47</v>
      </c>
      <c r="D26" s="79" t="s">
        <v>67</v>
      </c>
      <c r="E26" s="80" t="s">
        <v>49</v>
      </c>
      <c r="F26" s="78"/>
      <c r="G26" s="78"/>
      <c r="H26" s="78"/>
      <c r="I26" s="78"/>
      <c r="J26" s="78">
        <v>2</v>
      </c>
      <c r="K26" s="78"/>
      <c r="L26" s="78"/>
      <c r="M26" s="78"/>
      <c r="N26" s="78"/>
      <c r="O26" s="78"/>
      <c r="P26" s="78">
        <f t="shared" si="0"/>
        <v>2</v>
      </c>
      <c r="Q26" s="78"/>
      <c r="R26" s="82"/>
      <c r="S26" s="84"/>
      <c r="T26" s="42"/>
      <c r="U26" s="42"/>
      <c r="V26" s="42"/>
    </row>
    <row r="27" s="41" customFormat="1" ht="92.25" customHeight="1" spans="1:22">
      <c r="A27" s="76">
        <v>22</v>
      </c>
      <c r="B27" s="86" t="s">
        <v>68</v>
      </c>
      <c r="C27" s="78" t="s">
        <v>69</v>
      </c>
      <c r="D27" s="79" t="s">
        <v>70</v>
      </c>
      <c r="E27" s="80" t="s">
        <v>49</v>
      </c>
      <c r="F27" s="78"/>
      <c r="G27" s="78"/>
      <c r="H27" s="78"/>
      <c r="I27" s="78"/>
      <c r="J27" s="78">
        <v>2</v>
      </c>
      <c r="K27" s="78"/>
      <c r="L27" s="78"/>
      <c r="M27" s="78"/>
      <c r="N27" s="78"/>
      <c r="O27" s="78"/>
      <c r="P27" s="78">
        <f t="shared" si="0"/>
        <v>2</v>
      </c>
      <c r="Q27" s="78"/>
      <c r="R27" s="82"/>
      <c r="S27" s="84"/>
      <c r="T27" s="42"/>
      <c r="U27" s="42"/>
      <c r="V27" s="42"/>
    </row>
    <row r="28" s="41" customFormat="1" ht="92.25" customHeight="1" spans="1:22">
      <c r="A28" s="76">
        <v>23</v>
      </c>
      <c r="B28" s="86" t="s">
        <v>71</v>
      </c>
      <c r="C28" s="78" t="s">
        <v>69</v>
      </c>
      <c r="D28" s="79" t="s">
        <v>72</v>
      </c>
      <c r="E28" s="80" t="s">
        <v>49</v>
      </c>
      <c r="F28" s="78"/>
      <c r="G28" s="78"/>
      <c r="H28" s="78"/>
      <c r="I28" s="78"/>
      <c r="J28" s="78">
        <v>2</v>
      </c>
      <c r="K28" s="78"/>
      <c r="L28" s="78"/>
      <c r="M28" s="78"/>
      <c r="N28" s="78"/>
      <c r="O28" s="78"/>
      <c r="P28" s="78">
        <f t="shared" si="0"/>
        <v>2</v>
      </c>
      <c r="Q28" s="78"/>
      <c r="R28" s="82"/>
      <c r="S28" s="84"/>
      <c r="T28" s="42"/>
      <c r="U28" s="42"/>
      <c r="V28" s="42"/>
    </row>
    <row r="29" s="41" customFormat="1" ht="92.25" customHeight="1" spans="1:22">
      <c r="A29" s="76">
        <v>24</v>
      </c>
      <c r="B29" s="86" t="s">
        <v>73</v>
      </c>
      <c r="C29" s="78" t="s">
        <v>69</v>
      </c>
      <c r="D29" s="79" t="s">
        <v>74</v>
      </c>
      <c r="E29" s="80" t="s">
        <v>49</v>
      </c>
      <c r="F29" s="78"/>
      <c r="G29" s="78"/>
      <c r="H29" s="78"/>
      <c r="I29" s="78"/>
      <c r="J29" s="78">
        <v>2</v>
      </c>
      <c r="K29" s="78"/>
      <c r="L29" s="78"/>
      <c r="M29" s="78"/>
      <c r="N29" s="78"/>
      <c r="O29" s="78"/>
      <c r="P29" s="78">
        <f t="shared" si="0"/>
        <v>2</v>
      </c>
      <c r="Q29" s="78"/>
      <c r="R29" s="82"/>
      <c r="S29" s="84"/>
      <c r="T29" s="42"/>
      <c r="U29" s="42"/>
      <c r="V29" s="42"/>
    </row>
    <row r="30" s="41" customFormat="1" ht="92.25" customHeight="1" spans="1:22">
      <c r="A30" s="76">
        <v>25</v>
      </c>
      <c r="B30" s="86" t="s">
        <v>75</v>
      </c>
      <c r="C30" s="78" t="s">
        <v>44</v>
      </c>
      <c r="D30" s="79" t="s">
        <v>76</v>
      </c>
      <c r="E30" s="80" t="s">
        <v>49</v>
      </c>
      <c r="F30" s="78"/>
      <c r="G30" s="78"/>
      <c r="H30" s="78"/>
      <c r="I30" s="78"/>
      <c r="J30" s="78">
        <v>30</v>
      </c>
      <c r="K30" s="78"/>
      <c r="L30" s="78"/>
      <c r="M30" s="78"/>
      <c r="N30" s="78"/>
      <c r="O30" s="78"/>
      <c r="P30" s="78">
        <f t="shared" si="0"/>
        <v>30</v>
      </c>
      <c r="Q30" s="78"/>
      <c r="R30" s="82"/>
      <c r="S30" s="84"/>
      <c r="T30" s="42"/>
      <c r="U30" s="42"/>
      <c r="V30" s="42"/>
    </row>
    <row r="31" s="41" customFormat="1" ht="92.25" customHeight="1" spans="1:22">
      <c r="A31" s="76">
        <v>26</v>
      </c>
      <c r="B31" s="86" t="s">
        <v>77</v>
      </c>
      <c r="C31" s="78" t="s">
        <v>47</v>
      </c>
      <c r="D31" s="79" t="s">
        <v>78</v>
      </c>
      <c r="E31" s="80" t="s">
        <v>49</v>
      </c>
      <c r="F31" s="78"/>
      <c r="G31" s="78"/>
      <c r="H31" s="78"/>
      <c r="I31" s="78"/>
      <c r="J31" s="78">
        <v>1</v>
      </c>
      <c r="K31" s="78"/>
      <c r="L31" s="78"/>
      <c r="M31" s="78"/>
      <c r="N31" s="78"/>
      <c r="O31" s="78"/>
      <c r="P31" s="78">
        <f t="shared" si="0"/>
        <v>1</v>
      </c>
      <c r="Q31" s="78"/>
      <c r="R31" s="82"/>
      <c r="S31" s="84"/>
      <c r="T31" s="42"/>
      <c r="U31" s="42"/>
      <c r="V31" s="42"/>
    </row>
    <row r="32" s="41" customFormat="1" ht="92.25" customHeight="1" spans="1:22">
      <c r="A32" s="76">
        <v>27</v>
      </c>
      <c r="B32" s="86" t="s">
        <v>79</v>
      </c>
      <c r="C32" s="78" t="s">
        <v>47</v>
      </c>
      <c r="D32" s="79" t="s">
        <v>80</v>
      </c>
      <c r="E32" s="80" t="s">
        <v>49</v>
      </c>
      <c r="F32" s="78"/>
      <c r="G32" s="78"/>
      <c r="H32" s="78"/>
      <c r="I32" s="78"/>
      <c r="J32" s="78">
        <v>1</v>
      </c>
      <c r="K32" s="78"/>
      <c r="L32" s="78"/>
      <c r="M32" s="78"/>
      <c r="N32" s="78"/>
      <c r="O32" s="78"/>
      <c r="P32" s="78">
        <f t="shared" si="0"/>
        <v>1</v>
      </c>
      <c r="Q32" s="78"/>
      <c r="R32" s="82"/>
      <c r="S32" s="84"/>
      <c r="T32" s="42"/>
      <c r="U32" s="42"/>
      <c r="V32" s="42"/>
    </row>
    <row r="33" s="41" customFormat="1" ht="92.25" customHeight="1" spans="1:22">
      <c r="A33" s="76">
        <v>28</v>
      </c>
      <c r="B33" s="86" t="s">
        <v>81</v>
      </c>
      <c r="C33" s="78" t="s">
        <v>47</v>
      </c>
      <c r="D33" s="79" t="s">
        <v>82</v>
      </c>
      <c r="E33" s="80" t="s">
        <v>49</v>
      </c>
      <c r="F33" s="78"/>
      <c r="G33" s="78"/>
      <c r="H33" s="78"/>
      <c r="I33" s="78"/>
      <c r="J33" s="78">
        <v>2</v>
      </c>
      <c r="K33" s="78"/>
      <c r="L33" s="78"/>
      <c r="M33" s="78"/>
      <c r="N33" s="78"/>
      <c r="O33" s="78"/>
      <c r="P33" s="78">
        <f t="shared" si="0"/>
        <v>2</v>
      </c>
      <c r="Q33" s="78"/>
      <c r="R33" s="82"/>
      <c r="S33" s="84"/>
      <c r="T33" s="42"/>
      <c r="U33" s="42"/>
      <c r="V33" s="42"/>
    </row>
    <row r="34" s="41" customFormat="1" ht="92.25" customHeight="1" spans="1:22">
      <c r="A34" s="76">
        <v>29</v>
      </c>
      <c r="B34" s="86" t="s">
        <v>83</v>
      </c>
      <c r="C34" s="78" t="s">
        <v>69</v>
      </c>
      <c r="D34" s="79" t="s">
        <v>84</v>
      </c>
      <c r="E34" s="89" t="s">
        <v>85</v>
      </c>
      <c r="F34" s="78"/>
      <c r="G34" s="78"/>
      <c r="H34" s="78"/>
      <c r="I34" s="78"/>
      <c r="J34" s="78">
        <v>12</v>
      </c>
      <c r="K34" s="78"/>
      <c r="L34" s="78"/>
      <c r="M34" s="77"/>
      <c r="N34" s="85"/>
      <c r="O34" s="77"/>
      <c r="P34" s="78">
        <f t="shared" si="0"/>
        <v>12</v>
      </c>
      <c r="Q34" s="78"/>
      <c r="R34" s="82"/>
      <c r="S34" s="83"/>
      <c r="T34" s="42"/>
      <c r="U34" s="42"/>
      <c r="V34" s="42"/>
    </row>
    <row r="35" s="41" customFormat="1" ht="92.25" customHeight="1" spans="1:22">
      <c r="A35" s="76">
        <v>30</v>
      </c>
      <c r="B35" s="86" t="s">
        <v>86</v>
      </c>
      <c r="C35" s="78" t="s">
        <v>87</v>
      </c>
      <c r="D35" s="79" t="s">
        <v>88</v>
      </c>
      <c r="E35" s="89" t="s">
        <v>85</v>
      </c>
      <c r="F35" s="78"/>
      <c r="G35" s="78"/>
      <c r="H35" s="78"/>
      <c r="I35" s="78"/>
      <c r="J35" s="78">
        <v>12</v>
      </c>
      <c r="K35" s="78"/>
      <c r="L35" s="78"/>
      <c r="M35" s="77"/>
      <c r="N35" s="85"/>
      <c r="O35" s="77"/>
      <c r="P35" s="78">
        <f t="shared" si="0"/>
        <v>12</v>
      </c>
      <c r="Q35" s="78"/>
      <c r="R35" s="82"/>
      <c r="S35" s="83"/>
      <c r="T35" s="42"/>
      <c r="U35" s="42"/>
      <c r="V35" s="42"/>
    </row>
    <row r="36" s="41" customFormat="1" ht="92.25" customHeight="1" spans="1:22">
      <c r="A36" s="76">
        <v>31</v>
      </c>
      <c r="B36" s="90" t="s">
        <v>89</v>
      </c>
      <c r="C36" s="78" t="s">
        <v>69</v>
      </c>
      <c r="D36" s="79" t="s">
        <v>90</v>
      </c>
      <c r="E36" s="89" t="s">
        <v>85</v>
      </c>
      <c r="F36" s="78"/>
      <c r="G36" s="78"/>
      <c r="H36" s="78"/>
      <c r="I36" s="78"/>
      <c r="J36" s="78">
        <v>24</v>
      </c>
      <c r="K36" s="78"/>
      <c r="L36" s="78"/>
      <c r="M36" s="77"/>
      <c r="N36" s="85"/>
      <c r="O36" s="77"/>
      <c r="P36" s="78">
        <v>24</v>
      </c>
      <c r="Q36" s="78"/>
      <c r="R36" s="82"/>
      <c r="S36" s="84"/>
      <c r="T36" s="42"/>
      <c r="U36" s="42"/>
      <c r="V36" s="42"/>
    </row>
    <row r="37" s="41" customFormat="1" ht="92.25" customHeight="1" spans="1:22">
      <c r="A37" s="76">
        <v>32</v>
      </c>
      <c r="B37" s="86" t="s">
        <v>91</v>
      </c>
      <c r="C37" s="78" t="s">
        <v>69</v>
      </c>
      <c r="D37" s="79" t="s">
        <v>92</v>
      </c>
      <c r="E37" s="89" t="s">
        <v>85</v>
      </c>
      <c r="F37" s="78"/>
      <c r="G37" s="78"/>
      <c r="H37" s="78"/>
      <c r="I37" s="78"/>
      <c r="J37" s="78">
        <v>12</v>
      </c>
      <c r="K37" s="78"/>
      <c r="L37" s="78"/>
      <c r="M37" s="77"/>
      <c r="N37" s="85"/>
      <c r="O37" s="77"/>
      <c r="P37" s="78">
        <f t="shared" ref="P37:P101" si="1">SUM(F37:O37)</f>
        <v>12</v>
      </c>
      <c r="Q37" s="78"/>
      <c r="R37" s="82"/>
      <c r="S37" s="84"/>
      <c r="T37" s="42"/>
      <c r="U37" s="42"/>
      <c r="V37" s="42"/>
    </row>
    <row r="38" s="41" customFormat="1" ht="92.25" customHeight="1" spans="1:22">
      <c r="A38" s="76">
        <v>33</v>
      </c>
      <c r="B38" s="86" t="s">
        <v>93</v>
      </c>
      <c r="C38" s="78"/>
      <c r="D38" s="79" t="s">
        <v>94</v>
      </c>
      <c r="E38" s="89" t="s">
        <v>85</v>
      </c>
      <c r="F38" s="78"/>
      <c r="G38" s="78"/>
      <c r="H38" s="78"/>
      <c r="I38" s="78"/>
      <c r="J38" s="78">
        <v>14</v>
      </c>
      <c r="K38" s="78"/>
      <c r="L38" s="78"/>
      <c r="M38" s="77"/>
      <c r="N38" s="77"/>
      <c r="O38" s="77"/>
      <c r="P38" s="78">
        <v>24</v>
      </c>
      <c r="Q38" s="78"/>
      <c r="R38" s="82"/>
      <c r="S38" s="83"/>
      <c r="T38" s="42"/>
      <c r="U38" s="42"/>
      <c r="V38" s="42"/>
    </row>
    <row r="39" s="41" customFormat="1" ht="92.25" customHeight="1" spans="1:22">
      <c r="A39" s="76">
        <v>34</v>
      </c>
      <c r="B39" s="86" t="s">
        <v>95</v>
      </c>
      <c r="C39" s="78" t="s">
        <v>47</v>
      </c>
      <c r="D39" s="79" t="s">
        <v>96</v>
      </c>
      <c r="E39" s="91" t="s">
        <v>97</v>
      </c>
      <c r="F39" s="78"/>
      <c r="G39" s="78"/>
      <c r="H39" s="78"/>
      <c r="I39" s="78"/>
      <c r="J39" s="78">
        <v>1</v>
      </c>
      <c r="K39" s="78"/>
      <c r="L39" s="78"/>
      <c r="M39" s="77"/>
      <c r="N39" s="85"/>
      <c r="O39" s="77"/>
      <c r="P39" s="78">
        <f t="shared" si="1"/>
        <v>1</v>
      </c>
      <c r="Q39" s="78"/>
      <c r="R39" s="82"/>
      <c r="S39" s="83"/>
      <c r="T39" s="42"/>
      <c r="U39" s="42"/>
      <c r="V39" s="42"/>
    </row>
    <row r="40" s="41" customFormat="1" ht="92.25" customHeight="1" spans="1:22">
      <c r="A40" s="76">
        <v>35</v>
      </c>
      <c r="B40" s="86" t="s">
        <v>98</v>
      </c>
      <c r="C40" s="78" t="s">
        <v>47</v>
      </c>
      <c r="D40" s="79" t="s">
        <v>99</v>
      </c>
      <c r="E40" s="91" t="s">
        <v>97</v>
      </c>
      <c r="F40" s="78"/>
      <c r="G40" s="78"/>
      <c r="H40" s="78"/>
      <c r="I40" s="78"/>
      <c r="J40" s="78">
        <v>2</v>
      </c>
      <c r="K40" s="78"/>
      <c r="L40" s="78"/>
      <c r="M40" s="77"/>
      <c r="N40" s="85"/>
      <c r="O40" s="77"/>
      <c r="P40" s="78">
        <f t="shared" si="1"/>
        <v>2</v>
      </c>
      <c r="Q40" s="78"/>
      <c r="R40" s="82"/>
      <c r="S40" s="83"/>
      <c r="T40" s="42"/>
      <c r="U40" s="42"/>
      <c r="V40" s="42"/>
    </row>
    <row r="41" s="41" customFormat="1" ht="92.25" customHeight="1" spans="1:22">
      <c r="A41" s="76">
        <v>36</v>
      </c>
      <c r="B41" s="86" t="s">
        <v>100</v>
      </c>
      <c r="C41" s="78" t="s">
        <v>87</v>
      </c>
      <c r="D41" s="79" t="s">
        <v>101</v>
      </c>
      <c r="E41" s="89" t="s">
        <v>85</v>
      </c>
      <c r="F41" s="78"/>
      <c r="G41" s="78"/>
      <c r="H41" s="78"/>
      <c r="I41" s="78"/>
      <c r="J41" s="78">
        <v>6</v>
      </c>
      <c r="K41" s="78"/>
      <c r="L41" s="78"/>
      <c r="M41" s="77"/>
      <c r="N41" s="85"/>
      <c r="O41" s="77"/>
      <c r="P41" s="78">
        <f t="shared" si="1"/>
        <v>6</v>
      </c>
      <c r="Q41" s="78"/>
      <c r="R41" s="82"/>
      <c r="S41" s="83"/>
      <c r="T41" s="42"/>
      <c r="U41" s="42"/>
      <c r="V41" s="42"/>
    </row>
    <row r="42" s="41" customFormat="1" ht="92.25" customHeight="1" spans="1:22">
      <c r="A42" s="76">
        <v>37</v>
      </c>
      <c r="B42" s="86" t="s">
        <v>102</v>
      </c>
      <c r="C42" s="78" t="s">
        <v>103</v>
      </c>
      <c r="D42" s="79" t="s">
        <v>104</v>
      </c>
      <c r="E42" s="21" t="s">
        <v>105</v>
      </c>
      <c r="F42" s="92"/>
      <c r="G42" s="78"/>
      <c r="H42" s="78"/>
      <c r="I42" s="78"/>
      <c r="J42" s="78">
        <v>400</v>
      </c>
      <c r="K42" s="78"/>
      <c r="L42" s="78"/>
      <c r="M42" s="77"/>
      <c r="N42" s="77"/>
      <c r="O42" s="77"/>
      <c r="P42" s="78">
        <f t="shared" si="1"/>
        <v>400</v>
      </c>
      <c r="Q42" s="78"/>
      <c r="R42" s="93"/>
      <c r="S42" s="83" t="s">
        <v>106</v>
      </c>
      <c r="T42" s="42"/>
      <c r="U42" s="42"/>
      <c r="V42" s="42"/>
    </row>
    <row r="43" s="41" customFormat="1" ht="92.25" customHeight="1" spans="1:22">
      <c r="A43" s="76">
        <v>38</v>
      </c>
      <c r="B43" s="94" t="s">
        <v>107</v>
      </c>
      <c r="C43" s="78" t="s">
        <v>103</v>
      </c>
      <c r="D43" s="79" t="s">
        <v>108</v>
      </c>
      <c r="E43" s="21" t="s">
        <v>105</v>
      </c>
      <c r="F43" s="92"/>
      <c r="G43" s="78"/>
      <c r="H43" s="78"/>
      <c r="I43" s="78"/>
      <c r="J43" s="78">
        <v>150</v>
      </c>
      <c r="K43" s="78"/>
      <c r="L43" s="78"/>
      <c r="M43" s="77"/>
      <c r="N43" s="77"/>
      <c r="O43" s="77"/>
      <c r="P43" s="78">
        <f t="shared" si="1"/>
        <v>150</v>
      </c>
      <c r="Q43" s="78"/>
      <c r="R43" s="82"/>
      <c r="S43" s="83" t="s">
        <v>109</v>
      </c>
      <c r="T43" s="42"/>
      <c r="U43" s="42"/>
      <c r="V43" s="42"/>
    </row>
    <row r="44" s="41" customFormat="1" ht="92.25" customHeight="1" spans="1:22">
      <c r="A44" s="76">
        <v>39</v>
      </c>
      <c r="B44" s="86" t="s">
        <v>110</v>
      </c>
      <c r="C44" s="78" t="s">
        <v>44</v>
      </c>
      <c r="D44" s="79" t="s">
        <v>111</v>
      </c>
      <c r="E44" s="95" t="s">
        <v>112</v>
      </c>
      <c r="F44" s="92"/>
      <c r="G44" s="78"/>
      <c r="H44" s="78"/>
      <c r="I44" s="78"/>
      <c r="J44" s="78">
        <v>265</v>
      </c>
      <c r="K44" s="78"/>
      <c r="L44" s="78"/>
      <c r="M44" s="77"/>
      <c r="N44" s="77"/>
      <c r="O44" s="77"/>
      <c r="P44" s="78">
        <f t="shared" si="1"/>
        <v>265</v>
      </c>
      <c r="Q44" s="78"/>
      <c r="R44" s="96"/>
      <c r="S44" s="83"/>
      <c r="T44" s="42"/>
      <c r="U44" s="42"/>
      <c r="V44" s="42"/>
    </row>
    <row r="45" s="41" customFormat="1" ht="92.25" customHeight="1" spans="1:22">
      <c r="A45" s="76">
        <v>40</v>
      </c>
      <c r="B45" s="86" t="s">
        <v>113</v>
      </c>
      <c r="C45" s="78" t="s">
        <v>87</v>
      </c>
      <c r="D45" s="79" t="s">
        <v>114</v>
      </c>
      <c r="E45" s="89" t="s">
        <v>85</v>
      </c>
      <c r="F45" s="92"/>
      <c r="G45" s="78"/>
      <c r="H45" s="78"/>
      <c r="I45" s="78"/>
      <c r="J45" s="78">
        <v>12</v>
      </c>
      <c r="K45" s="78"/>
      <c r="L45" s="78"/>
      <c r="M45" s="77"/>
      <c r="N45" s="77"/>
      <c r="O45" s="77"/>
      <c r="P45" s="78">
        <f t="shared" si="1"/>
        <v>12</v>
      </c>
      <c r="Q45" s="78"/>
      <c r="R45" s="82"/>
      <c r="S45" s="83"/>
      <c r="T45" s="42"/>
      <c r="U45" s="42"/>
      <c r="V45" s="42"/>
    </row>
    <row r="46" s="41" customFormat="1" ht="92.25" customHeight="1" spans="1:22">
      <c r="A46" s="76">
        <v>41</v>
      </c>
      <c r="B46" s="97" t="s">
        <v>115</v>
      </c>
      <c r="C46" s="98" t="s">
        <v>47</v>
      </c>
      <c r="D46" s="79" t="s">
        <v>116</v>
      </c>
      <c r="E46" s="89" t="s">
        <v>85</v>
      </c>
      <c r="F46" s="98"/>
      <c r="G46" s="79"/>
      <c r="H46" s="79"/>
      <c r="I46" s="79"/>
      <c r="J46" s="99">
        <v>12</v>
      </c>
      <c r="K46" s="79"/>
      <c r="L46" s="79"/>
      <c r="M46" s="79"/>
      <c r="N46" s="100"/>
      <c r="O46" s="79"/>
      <c r="P46" s="78">
        <f t="shared" si="1"/>
        <v>12</v>
      </c>
      <c r="Q46" s="79"/>
      <c r="R46" s="93"/>
      <c r="S46" s="83"/>
      <c r="T46" s="101"/>
      <c r="U46" s="102"/>
      <c r="V46" s="102"/>
    </row>
    <row r="47" s="41" customFormat="1" ht="92.25" customHeight="1" spans="1:22">
      <c r="A47" s="76">
        <v>42</v>
      </c>
      <c r="B47" s="77" t="s">
        <v>117</v>
      </c>
      <c r="C47" s="78" t="s">
        <v>47</v>
      </c>
      <c r="D47" s="103" t="s">
        <v>118</v>
      </c>
      <c r="E47" s="89" t="s">
        <v>85</v>
      </c>
      <c r="F47" s="103"/>
      <c r="G47" s="103"/>
      <c r="H47" s="78"/>
      <c r="I47" s="78"/>
      <c r="J47" s="78">
        <v>15</v>
      </c>
      <c r="K47" s="78"/>
      <c r="L47" s="78"/>
      <c r="M47" s="77"/>
      <c r="N47" s="77"/>
      <c r="O47" s="77"/>
      <c r="P47" s="78">
        <f t="shared" si="1"/>
        <v>15</v>
      </c>
      <c r="Q47" s="78"/>
      <c r="R47" s="82"/>
      <c r="S47" s="83"/>
      <c r="T47" s="42"/>
      <c r="U47" s="42"/>
      <c r="V47" s="42"/>
    </row>
    <row r="48" s="41" customFormat="1" ht="92.25" customHeight="1" spans="1:22">
      <c r="A48" s="76">
        <v>43</v>
      </c>
      <c r="B48" s="77" t="s">
        <v>119</v>
      </c>
      <c r="C48" s="78" t="s">
        <v>47</v>
      </c>
      <c r="D48" s="104" t="s">
        <v>120</v>
      </c>
      <c r="E48" s="89" t="s">
        <v>121</v>
      </c>
      <c r="F48" s="105"/>
      <c r="G48" s="105"/>
      <c r="H48" s="78"/>
      <c r="I48" s="78"/>
      <c r="J48" s="78">
        <v>260</v>
      </c>
      <c r="K48" s="78"/>
      <c r="L48" s="78"/>
      <c r="M48" s="77"/>
      <c r="N48" s="77"/>
      <c r="O48" s="77"/>
      <c r="P48" s="78">
        <f t="shared" si="1"/>
        <v>260</v>
      </c>
      <c r="Q48" s="78"/>
      <c r="R48" s="82"/>
      <c r="S48" s="83"/>
      <c r="T48" s="42"/>
      <c r="U48" s="42"/>
      <c r="V48" s="42"/>
    </row>
    <row r="49" s="41" customFormat="1" ht="92.25" customHeight="1" spans="1:22">
      <c r="A49" s="76">
        <v>44</v>
      </c>
      <c r="B49" s="77" t="s">
        <v>122</v>
      </c>
      <c r="C49" s="78" t="s">
        <v>47</v>
      </c>
      <c r="D49" s="106" t="s">
        <v>123</v>
      </c>
      <c r="E49" s="89" t="s">
        <v>124</v>
      </c>
      <c r="F49" s="107"/>
      <c r="G49" s="107"/>
      <c r="H49" s="108"/>
      <c r="I49" s="78"/>
      <c r="J49" s="78">
        <v>1</v>
      </c>
      <c r="K49" s="78"/>
      <c r="L49" s="78"/>
      <c r="M49" s="77"/>
      <c r="N49" s="77"/>
      <c r="O49" s="77"/>
      <c r="P49" s="78">
        <f t="shared" si="1"/>
        <v>1</v>
      </c>
      <c r="Q49" s="78" t="s">
        <v>125</v>
      </c>
      <c r="R49" s="82"/>
      <c r="S49" s="83"/>
      <c r="T49" s="42"/>
      <c r="U49" s="42"/>
      <c r="V49" s="42"/>
    </row>
    <row r="50" s="41" customFormat="1" ht="92.25" customHeight="1" spans="1:22">
      <c r="A50" s="76">
        <v>45</v>
      </c>
      <c r="B50" s="77" t="s">
        <v>126</v>
      </c>
      <c r="C50" s="78" t="s">
        <v>47</v>
      </c>
      <c r="D50" s="79" t="s">
        <v>127</v>
      </c>
      <c r="E50" s="89" t="s">
        <v>124</v>
      </c>
      <c r="F50" s="109"/>
      <c r="G50" s="109"/>
      <c r="H50" s="78"/>
      <c r="I50" s="78"/>
      <c r="J50" s="78">
        <v>1</v>
      </c>
      <c r="K50" s="78"/>
      <c r="L50" s="78"/>
      <c r="M50" s="77"/>
      <c r="N50" s="77"/>
      <c r="O50" s="77"/>
      <c r="P50" s="78">
        <f t="shared" si="1"/>
        <v>1</v>
      </c>
      <c r="Q50" s="78" t="s">
        <v>125</v>
      </c>
      <c r="R50" s="82"/>
      <c r="S50" s="83"/>
      <c r="T50" s="42"/>
      <c r="U50" s="42"/>
      <c r="V50" s="42"/>
    </row>
    <row r="51" s="41" customFormat="1" ht="92.25" customHeight="1" spans="1:22">
      <c r="A51" s="76">
        <v>46</v>
      </c>
      <c r="B51" s="77" t="s">
        <v>128</v>
      </c>
      <c r="C51" s="78" t="s">
        <v>47</v>
      </c>
      <c r="D51" s="79" t="s">
        <v>129</v>
      </c>
      <c r="E51" s="89" t="s">
        <v>130</v>
      </c>
      <c r="F51" s="78"/>
      <c r="G51" s="78"/>
      <c r="H51" s="78"/>
      <c r="I51" s="78"/>
      <c r="J51" s="78">
        <v>1</v>
      </c>
      <c r="K51" s="78"/>
      <c r="L51" s="78"/>
      <c r="M51" s="78"/>
      <c r="N51" s="78"/>
      <c r="O51" s="78"/>
      <c r="P51" s="78">
        <f t="shared" si="1"/>
        <v>1</v>
      </c>
      <c r="Q51" s="78"/>
      <c r="R51" s="82"/>
      <c r="S51" s="83"/>
      <c r="T51" s="42"/>
      <c r="U51" s="42"/>
      <c r="V51" s="42"/>
    </row>
    <row r="52" s="41" customFormat="1" ht="92.25" customHeight="1" spans="1:22">
      <c r="A52" s="76">
        <v>47</v>
      </c>
      <c r="B52" s="77" t="s">
        <v>131</v>
      </c>
      <c r="C52" s="78" t="s">
        <v>47</v>
      </c>
      <c r="D52" s="79" t="s">
        <v>132</v>
      </c>
      <c r="E52" s="89" t="s">
        <v>130</v>
      </c>
      <c r="F52" s="78"/>
      <c r="G52" s="78"/>
      <c r="H52" s="78"/>
      <c r="I52" s="78"/>
      <c r="J52" s="78">
        <v>3</v>
      </c>
      <c r="K52" s="78"/>
      <c r="L52" s="78"/>
      <c r="M52" s="78"/>
      <c r="N52" s="78"/>
      <c r="O52" s="78"/>
      <c r="P52" s="78">
        <f t="shared" si="1"/>
        <v>3</v>
      </c>
      <c r="Q52" s="78"/>
      <c r="R52" s="82"/>
      <c r="S52" s="83"/>
      <c r="T52" s="42"/>
      <c r="U52" s="42"/>
      <c r="V52" s="42"/>
    </row>
    <row r="53" s="41" customFormat="1" ht="92.25" customHeight="1" spans="1:22">
      <c r="A53" s="76">
        <v>48</v>
      </c>
      <c r="B53" s="77" t="s">
        <v>133</v>
      </c>
      <c r="C53" s="78" t="s">
        <v>47</v>
      </c>
      <c r="D53" s="79" t="s">
        <v>134</v>
      </c>
      <c r="E53" s="89" t="s">
        <v>130</v>
      </c>
      <c r="F53" s="78"/>
      <c r="G53" s="78"/>
      <c r="H53" s="78"/>
      <c r="I53" s="78"/>
      <c r="J53" s="78">
        <v>1</v>
      </c>
      <c r="K53" s="78"/>
      <c r="L53" s="78"/>
      <c r="M53" s="78"/>
      <c r="N53" s="78"/>
      <c r="O53" s="78"/>
      <c r="P53" s="78">
        <f t="shared" si="1"/>
        <v>1</v>
      </c>
      <c r="Q53" s="78"/>
      <c r="R53" s="82"/>
      <c r="S53" s="83"/>
      <c r="T53" s="42"/>
      <c r="U53" s="42"/>
      <c r="V53" s="42"/>
    </row>
    <row r="54" s="41" customFormat="1" ht="92.25" customHeight="1" spans="1:22">
      <c r="A54" s="76">
        <v>49</v>
      </c>
      <c r="B54" s="77" t="s">
        <v>135</v>
      </c>
      <c r="C54" s="78" t="s">
        <v>47</v>
      </c>
      <c r="D54" s="79" t="s">
        <v>136</v>
      </c>
      <c r="E54" s="80" t="s">
        <v>49</v>
      </c>
      <c r="F54" s="78"/>
      <c r="G54" s="78"/>
      <c r="H54" s="78"/>
      <c r="I54" s="78"/>
      <c r="J54" s="78">
        <v>1</v>
      </c>
      <c r="K54" s="78"/>
      <c r="L54" s="78"/>
      <c r="M54" s="78"/>
      <c r="N54" s="78"/>
      <c r="O54" s="78"/>
      <c r="P54" s="78">
        <f t="shared" si="1"/>
        <v>1</v>
      </c>
      <c r="Q54" s="78"/>
      <c r="R54" s="82"/>
      <c r="S54" s="83"/>
      <c r="T54" s="42"/>
      <c r="U54" s="42"/>
      <c r="V54" s="42"/>
    </row>
    <row r="55" s="41" customFormat="1" ht="92.25" customHeight="1" spans="1:22">
      <c r="A55" s="76">
        <v>50</v>
      </c>
      <c r="B55" s="77" t="s">
        <v>137</v>
      </c>
      <c r="C55" s="78" t="s">
        <v>47</v>
      </c>
      <c r="D55" s="79" t="s">
        <v>138</v>
      </c>
      <c r="E55" s="80" t="s">
        <v>49</v>
      </c>
      <c r="F55" s="78"/>
      <c r="G55" s="78"/>
      <c r="H55" s="78"/>
      <c r="I55" s="78"/>
      <c r="J55" s="78">
        <v>2</v>
      </c>
      <c r="K55" s="78"/>
      <c r="L55" s="78"/>
      <c r="M55" s="77"/>
      <c r="N55" s="77"/>
      <c r="O55" s="77"/>
      <c r="P55" s="78">
        <f t="shared" si="1"/>
        <v>2</v>
      </c>
      <c r="Q55" s="78"/>
      <c r="R55" s="82"/>
      <c r="S55" s="83"/>
      <c r="T55" s="42"/>
      <c r="U55" s="42"/>
      <c r="V55" s="42"/>
    </row>
    <row r="56" s="41" customFormat="1" ht="92.25" customHeight="1" spans="1:22">
      <c r="A56" s="76">
        <v>51</v>
      </c>
      <c r="B56" s="77" t="s">
        <v>139</v>
      </c>
      <c r="C56" s="78" t="s">
        <v>47</v>
      </c>
      <c r="D56" s="79" t="s">
        <v>140</v>
      </c>
      <c r="E56" s="80" t="s">
        <v>49</v>
      </c>
      <c r="F56" s="78"/>
      <c r="G56" s="78"/>
      <c r="H56" s="78"/>
      <c r="I56" s="78"/>
      <c r="J56" s="78">
        <v>1</v>
      </c>
      <c r="K56" s="78"/>
      <c r="L56" s="78"/>
      <c r="M56" s="77"/>
      <c r="N56" s="77"/>
      <c r="O56" s="77"/>
      <c r="P56" s="78">
        <f t="shared" si="1"/>
        <v>1</v>
      </c>
      <c r="Q56" s="78"/>
      <c r="R56" s="82"/>
      <c r="S56" s="83"/>
      <c r="T56" s="42"/>
      <c r="U56" s="42"/>
      <c r="V56" s="42"/>
    </row>
    <row r="57" s="41" customFormat="1" ht="92.25" customHeight="1" spans="1:22">
      <c r="A57" s="76">
        <v>52</v>
      </c>
      <c r="B57" s="110" t="s">
        <v>141</v>
      </c>
      <c r="C57" s="78" t="s">
        <v>44</v>
      </c>
      <c r="D57" s="79" t="s">
        <v>142</v>
      </c>
      <c r="E57" s="80" t="s">
        <v>27</v>
      </c>
      <c r="F57" s="78"/>
      <c r="G57" s="78"/>
      <c r="H57" s="78"/>
      <c r="I57" s="78"/>
      <c r="J57" s="78">
        <v>1</v>
      </c>
      <c r="K57" s="78"/>
      <c r="L57" s="78"/>
      <c r="M57" s="77"/>
      <c r="N57" s="77"/>
      <c r="O57" s="77"/>
      <c r="P57" s="78">
        <f t="shared" si="1"/>
        <v>1</v>
      </c>
      <c r="Q57" s="78"/>
      <c r="R57" s="82"/>
      <c r="S57" s="83"/>
      <c r="T57" s="42"/>
      <c r="U57" s="42"/>
      <c r="V57" s="42"/>
    </row>
    <row r="58" s="41" customFormat="1" ht="92.25" customHeight="1" spans="1:22">
      <c r="A58" s="76">
        <v>53</v>
      </c>
      <c r="B58" s="77" t="s">
        <v>143</v>
      </c>
      <c r="C58" s="78" t="s">
        <v>47</v>
      </c>
      <c r="D58" s="79" t="s">
        <v>144</v>
      </c>
      <c r="E58" s="80" t="s">
        <v>49</v>
      </c>
      <c r="F58" s="78"/>
      <c r="G58" s="78"/>
      <c r="H58" s="78"/>
      <c r="I58" s="78"/>
      <c r="J58" s="78">
        <v>1</v>
      </c>
      <c r="K58" s="78"/>
      <c r="L58" s="78"/>
      <c r="M58" s="77"/>
      <c r="N58" s="77"/>
      <c r="O58" s="77"/>
      <c r="P58" s="78">
        <f t="shared" si="1"/>
        <v>1</v>
      </c>
      <c r="Q58" s="78"/>
      <c r="R58" s="82"/>
      <c r="S58" s="83"/>
      <c r="T58" s="42"/>
      <c r="U58" s="42"/>
      <c r="V58" s="42"/>
    </row>
    <row r="59" s="41" customFormat="1" ht="92.25" customHeight="1" spans="1:22">
      <c r="A59" s="76">
        <v>54</v>
      </c>
      <c r="B59" s="97" t="s">
        <v>145</v>
      </c>
      <c r="C59" s="79" t="s">
        <v>47</v>
      </c>
      <c r="D59" s="79" t="s">
        <v>146</v>
      </c>
      <c r="E59" s="80" t="s">
        <v>49</v>
      </c>
      <c r="F59" s="98"/>
      <c r="G59" s="79"/>
      <c r="H59" s="79"/>
      <c r="I59" s="79"/>
      <c r="J59" s="99">
        <v>3</v>
      </c>
      <c r="K59" s="79"/>
      <c r="L59" s="79"/>
      <c r="M59" s="79"/>
      <c r="N59" s="79"/>
      <c r="O59" s="99"/>
      <c r="P59" s="78">
        <f t="shared" si="1"/>
        <v>3</v>
      </c>
      <c r="Q59" s="79"/>
      <c r="R59" s="93"/>
      <c r="S59" s="83"/>
      <c r="T59" s="42"/>
      <c r="U59" s="111"/>
      <c r="V59" s="111"/>
    </row>
    <row r="60" s="41" customFormat="1" ht="132" spans="1:22">
      <c r="A60" s="76">
        <v>55</v>
      </c>
      <c r="B60" s="97" t="s">
        <v>147</v>
      </c>
      <c r="C60" s="79" t="s">
        <v>47</v>
      </c>
      <c r="D60" s="79" t="s">
        <v>148</v>
      </c>
      <c r="E60" s="112" t="s">
        <v>149</v>
      </c>
      <c r="F60" s="98"/>
      <c r="G60" s="79"/>
      <c r="H60" s="79"/>
      <c r="I60" s="79"/>
      <c r="J60" s="99">
        <v>280</v>
      </c>
      <c r="K60" s="79"/>
      <c r="L60" s="79"/>
      <c r="M60" s="79"/>
      <c r="N60" s="79"/>
      <c r="O60" s="99"/>
      <c r="P60" s="78">
        <f t="shared" si="1"/>
        <v>280</v>
      </c>
      <c r="Q60" s="79"/>
      <c r="R60" s="93"/>
      <c r="S60" s="83"/>
      <c r="T60" s="42"/>
      <c r="U60" s="111"/>
      <c r="V60" s="111"/>
    </row>
    <row r="61" s="41" customFormat="1" ht="92.25" customHeight="1" spans="1:22">
      <c r="A61" s="76">
        <v>56</v>
      </c>
      <c r="B61" s="97" t="s">
        <v>150</v>
      </c>
      <c r="C61" s="90" t="s">
        <v>151</v>
      </c>
      <c r="D61" s="79" t="s">
        <v>152</v>
      </c>
      <c r="E61" s="112" t="s">
        <v>149</v>
      </c>
      <c r="F61" s="98"/>
      <c r="G61" s="79"/>
      <c r="H61" s="79"/>
      <c r="I61" s="79"/>
      <c r="J61" s="99">
        <v>20</v>
      </c>
      <c r="K61" s="79"/>
      <c r="L61" s="79"/>
      <c r="M61" s="113"/>
      <c r="N61" s="99"/>
      <c r="O61" s="99"/>
      <c r="P61" s="78">
        <f t="shared" si="1"/>
        <v>20</v>
      </c>
      <c r="Q61" s="79"/>
      <c r="R61" s="93"/>
      <c r="S61" s="83"/>
      <c r="T61" s="101"/>
      <c r="U61" s="102"/>
      <c r="V61" s="102"/>
    </row>
    <row r="62" s="41" customFormat="1" ht="92.25" customHeight="1" spans="1:22">
      <c r="A62" s="76">
        <v>57</v>
      </c>
      <c r="B62" s="97" t="s">
        <v>153</v>
      </c>
      <c r="C62" s="79" t="s">
        <v>22</v>
      </c>
      <c r="D62" s="79" t="s">
        <v>154</v>
      </c>
      <c r="E62" s="112" t="s">
        <v>149</v>
      </c>
      <c r="F62" s="98"/>
      <c r="G62" s="79"/>
      <c r="H62" s="98"/>
      <c r="I62" s="79"/>
      <c r="J62" s="99">
        <v>265</v>
      </c>
      <c r="K62" s="79"/>
      <c r="L62" s="79"/>
      <c r="M62" s="79"/>
      <c r="N62" s="79"/>
      <c r="O62" s="79"/>
      <c r="P62" s="78">
        <f t="shared" si="1"/>
        <v>265</v>
      </c>
      <c r="Q62" s="79"/>
      <c r="R62" s="93"/>
      <c r="S62" s="83"/>
      <c r="T62" s="101"/>
      <c r="U62" s="102"/>
      <c r="V62" s="102"/>
    </row>
    <row r="63" s="41" customFormat="1" ht="92.25" customHeight="1" spans="1:22">
      <c r="A63" s="76">
        <v>58</v>
      </c>
      <c r="B63" s="97" t="s">
        <v>155</v>
      </c>
      <c r="C63" s="79" t="s">
        <v>47</v>
      </c>
      <c r="D63" s="91" t="s">
        <v>156</v>
      </c>
      <c r="E63" s="80" t="s">
        <v>157</v>
      </c>
      <c r="F63" s="98"/>
      <c r="G63" s="79"/>
      <c r="H63" s="98"/>
      <c r="I63" s="79"/>
      <c r="J63" s="99">
        <v>260</v>
      </c>
      <c r="K63" s="79"/>
      <c r="L63" s="79"/>
      <c r="M63" s="79"/>
      <c r="N63" s="79"/>
      <c r="O63" s="79"/>
      <c r="P63" s="78">
        <f t="shared" si="1"/>
        <v>260</v>
      </c>
      <c r="Q63" s="79"/>
      <c r="R63" s="114" t="str">
        <f>_xlfn.DISPIMG("ID_41C0293F35154B60B8C513E1277DC6CF",1)</f>
        <v>=DISPIMG("ID_41C0293F35154B60B8C513E1277DC6CF",1)</v>
      </c>
      <c r="S63" s="83"/>
      <c r="T63" s="101"/>
      <c r="U63" s="102"/>
      <c r="V63" s="102"/>
    </row>
    <row r="64" s="41" customFormat="1" ht="92.25" customHeight="1" spans="1:22">
      <c r="A64" s="76">
        <v>59</v>
      </c>
      <c r="B64" s="115" t="s">
        <v>158</v>
      </c>
      <c r="C64" s="79" t="s">
        <v>47</v>
      </c>
      <c r="D64" s="79" t="s">
        <v>159</v>
      </c>
      <c r="E64" s="80" t="s">
        <v>160</v>
      </c>
      <c r="F64" s="98"/>
      <c r="G64" s="79"/>
      <c r="H64" s="79"/>
      <c r="I64" s="79"/>
      <c r="J64" s="99">
        <v>265</v>
      </c>
      <c r="K64" s="79"/>
      <c r="L64" s="79"/>
      <c r="M64" s="79"/>
      <c r="N64" s="79"/>
      <c r="O64" s="79"/>
      <c r="P64" s="78">
        <f t="shared" si="1"/>
        <v>265</v>
      </c>
      <c r="Q64" s="79"/>
      <c r="R64" s="114"/>
      <c r="S64" s="116"/>
      <c r="T64" s="101"/>
      <c r="U64" s="102"/>
      <c r="V64" s="102"/>
    </row>
    <row r="65" s="41" customFormat="1" ht="92.25" customHeight="1" spans="1:22">
      <c r="A65" s="76">
        <v>60</v>
      </c>
      <c r="B65" s="115" t="s">
        <v>161</v>
      </c>
      <c r="C65" s="79" t="s">
        <v>69</v>
      </c>
      <c r="D65" s="91" t="s">
        <v>162</v>
      </c>
      <c r="E65" s="80" t="s">
        <v>163</v>
      </c>
      <c r="F65" s="98"/>
      <c r="G65" s="79"/>
      <c r="H65" s="79"/>
      <c r="I65" s="79"/>
      <c r="J65" s="99">
        <v>260</v>
      </c>
      <c r="K65" s="79"/>
      <c r="L65" s="79"/>
      <c r="M65" s="79"/>
      <c r="N65" s="79"/>
      <c r="O65" s="79"/>
      <c r="P65" s="78">
        <f t="shared" si="1"/>
        <v>260</v>
      </c>
      <c r="Q65" s="79"/>
      <c r="R65" s="117"/>
      <c r="S65" s="118"/>
      <c r="T65" s="101"/>
      <c r="U65" s="102"/>
      <c r="V65" s="102"/>
    </row>
    <row r="66" s="41" customFormat="1" ht="92.25" customHeight="1" spans="1:22">
      <c r="A66" s="76">
        <v>61</v>
      </c>
      <c r="B66" s="97" t="s">
        <v>164</v>
      </c>
      <c r="C66" s="79" t="s">
        <v>69</v>
      </c>
      <c r="D66" s="91" t="s">
        <v>165</v>
      </c>
      <c r="E66" s="119" t="s">
        <v>166</v>
      </c>
      <c r="F66" s="98"/>
      <c r="G66" s="79"/>
      <c r="H66" s="79"/>
      <c r="I66" s="79"/>
      <c r="J66" s="99">
        <v>265</v>
      </c>
      <c r="K66" s="79"/>
      <c r="L66" s="79"/>
      <c r="M66" s="79"/>
      <c r="N66" s="79"/>
      <c r="O66" s="79"/>
      <c r="P66" s="78">
        <f t="shared" si="1"/>
        <v>265</v>
      </c>
      <c r="Q66" s="79"/>
      <c r="R66" s="120"/>
      <c r="S66" s="121"/>
      <c r="T66" s="101"/>
      <c r="U66" s="102"/>
      <c r="V66" s="102"/>
    </row>
    <row r="67" s="41" customFormat="1" ht="92.25" customHeight="1" spans="1:22">
      <c r="A67" s="76">
        <v>62</v>
      </c>
      <c r="B67" s="97" t="s">
        <v>167</v>
      </c>
      <c r="C67" s="79" t="s">
        <v>69</v>
      </c>
      <c r="D67" s="91" t="s">
        <v>168</v>
      </c>
      <c r="E67" s="122" t="s">
        <v>169</v>
      </c>
      <c r="F67" s="98"/>
      <c r="G67" s="79"/>
      <c r="H67" s="79"/>
      <c r="I67" s="79"/>
      <c r="J67" s="99">
        <v>4</v>
      </c>
      <c r="K67" s="79"/>
      <c r="L67" s="79"/>
      <c r="M67" s="79"/>
      <c r="N67" s="79"/>
      <c r="O67" s="79"/>
      <c r="P67" s="78">
        <f t="shared" si="1"/>
        <v>4</v>
      </c>
      <c r="Q67" s="79"/>
      <c r="R67" s="120"/>
      <c r="S67" s="121"/>
      <c r="T67" s="101"/>
      <c r="U67" s="102"/>
      <c r="V67" s="102"/>
    </row>
    <row r="68" s="41" customFormat="1" ht="92.25" customHeight="1" spans="1:22">
      <c r="A68" s="76">
        <v>63</v>
      </c>
      <c r="B68" s="97" t="s">
        <v>170</v>
      </c>
      <c r="C68" s="79" t="s">
        <v>69</v>
      </c>
      <c r="D68" s="98" t="s">
        <v>171</v>
      </c>
      <c r="E68" s="80" t="s">
        <v>172</v>
      </c>
      <c r="F68" s="98"/>
      <c r="G68" s="79"/>
      <c r="H68" s="79"/>
      <c r="I68" s="79"/>
      <c r="J68" s="99">
        <v>265</v>
      </c>
      <c r="K68" s="79"/>
      <c r="L68" s="79"/>
      <c r="M68" s="79"/>
      <c r="N68" s="79"/>
      <c r="O68" s="79"/>
      <c r="P68" s="78">
        <f t="shared" si="1"/>
        <v>265</v>
      </c>
      <c r="Q68" s="79"/>
      <c r="R68" s="120" t="str">
        <f>_xlfn.DISPIMG("ID_EEFB20858E2E44E8AC9D43AD1B063D3C",1)</f>
        <v>=DISPIMG("ID_EEFB20858E2E44E8AC9D43AD1B063D3C",1)</v>
      </c>
      <c r="S68" s="121"/>
      <c r="T68" s="101"/>
      <c r="U68" s="102"/>
      <c r="V68" s="102"/>
    </row>
    <row r="69" s="41" customFormat="1" ht="92.25" customHeight="1" spans="1:22">
      <c r="A69" s="76">
        <v>64</v>
      </c>
      <c r="B69" s="97" t="s">
        <v>173</v>
      </c>
      <c r="C69" s="79" t="s">
        <v>69</v>
      </c>
      <c r="D69" s="79" t="s">
        <v>174</v>
      </c>
      <c r="E69" s="119" t="s">
        <v>175</v>
      </c>
      <c r="F69" s="98"/>
      <c r="G69" s="79"/>
      <c r="H69" s="98"/>
      <c r="I69" s="79"/>
      <c r="J69" s="99">
        <v>265</v>
      </c>
      <c r="K69" s="79"/>
      <c r="L69" s="79"/>
      <c r="M69" s="79"/>
      <c r="N69" s="79"/>
      <c r="O69" s="79"/>
      <c r="P69" s="78">
        <f t="shared" si="1"/>
        <v>265</v>
      </c>
      <c r="Q69" s="79"/>
      <c r="R69" s="93"/>
      <c r="S69" s="83"/>
      <c r="T69" s="101"/>
      <c r="U69" s="102"/>
      <c r="V69" s="102"/>
    </row>
    <row r="70" s="41" customFormat="1" ht="92.25" customHeight="1" spans="1:22">
      <c r="A70" s="76">
        <v>65</v>
      </c>
      <c r="B70" s="115" t="s">
        <v>176</v>
      </c>
      <c r="C70" s="79" t="s">
        <v>69</v>
      </c>
      <c r="D70" s="79" t="s">
        <v>177</v>
      </c>
      <c r="E70" s="119" t="s">
        <v>178</v>
      </c>
      <c r="F70" s="98"/>
      <c r="G70" s="79"/>
      <c r="H70" s="98"/>
      <c r="I70" s="79"/>
      <c r="J70" s="99">
        <v>280</v>
      </c>
      <c r="K70" s="79"/>
      <c r="L70" s="79"/>
      <c r="M70" s="79"/>
      <c r="N70" s="79"/>
      <c r="O70" s="79"/>
      <c r="P70" s="78">
        <f t="shared" si="1"/>
        <v>280</v>
      </c>
      <c r="Q70" s="79"/>
      <c r="R70" s="93"/>
      <c r="S70" s="83"/>
      <c r="T70" s="101"/>
      <c r="U70" s="102"/>
      <c r="V70" s="102"/>
    </row>
    <row r="71" s="41" customFormat="1" ht="92.25" customHeight="1" spans="1:22">
      <c r="A71" s="76">
        <v>66</v>
      </c>
      <c r="B71" s="97" t="s">
        <v>179</v>
      </c>
      <c r="C71" s="79" t="s">
        <v>180</v>
      </c>
      <c r="D71" s="98" t="s">
        <v>181</v>
      </c>
      <c r="E71" s="80" t="s">
        <v>172</v>
      </c>
      <c r="F71" s="98"/>
      <c r="G71" s="79"/>
      <c r="H71" s="98"/>
      <c r="I71" s="79"/>
      <c r="J71" s="99">
        <v>260</v>
      </c>
      <c r="K71" s="79"/>
      <c r="L71" s="79"/>
      <c r="M71" s="79"/>
      <c r="N71" s="79"/>
      <c r="O71" s="79"/>
      <c r="P71" s="78">
        <f t="shared" si="1"/>
        <v>260</v>
      </c>
      <c r="Q71" s="79"/>
      <c r="R71" s="93" t="str">
        <f>_xlfn.DISPIMG("ID_87CB4686B3304FABA9E6406BA428D070",1)</f>
        <v>=DISPIMG("ID_87CB4686B3304FABA9E6406BA428D070",1)</v>
      </c>
      <c r="S71" s="83"/>
      <c r="T71" s="101"/>
      <c r="U71" s="102"/>
      <c r="V71" s="102"/>
    </row>
    <row r="72" s="41" customFormat="1" ht="92.25" customHeight="1" spans="1:22">
      <c r="A72" s="76">
        <v>67</v>
      </c>
      <c r="B72" s="97" t="s">
        <v>182</v>
      </c>
      <c r="C72" s="79" t="s">
        <v>69</v>
      </c>
      <c r="D72" s="79" t="s">
        <v>183</v>
      </c>
      <c r="E72" s="80" t="s">
        <v>172</v>
      </c>
      <c r="F72" s="98"/>
      <c r="G72" s="79"/>
      <c r="H72" s="98"/>
      <c r="I72" s="79"/>
      <c r="J72" s="99">
        <v>260</v>
      </c>
      <c r="K72" s="79"/>
      <c r="L72" s="79"/>
      <c r="M72" s="79"/>
      <c r="N72" s="79"/>
      <c r="O72" s="79"/>
      <c r="P72" s="78">
        <f t="shared" si="1"/>
        <v>260</v>
      </c>
      <c r="Q72" s="79"/>
      <c r="R72" s="93"/>
      <c r="S72" s="83"/>
      <c r="T72" s="101"/>
      <c r="U72" s="102"/>
      <c r="V72" s="102"/>
    </row>
    <row r="73" s="41" customFormat="1" ht="92.25" customHeight="1" spans="1:22">
      <c r="A73" s="76">
        <v>68</v>
      </c>
      <c r="B73" s="97" t="s">
        <v>184</v>
      </c>
      <c r="C73" s="79" t="s">
        <v>69</v>
      </c>
      <c r="D73" s="98" t="s">
        <v>185</v>
      </c>
      <c r="E73" s="80" t="s">
        <v>172</v>
      </c>
      <c r="F73" s="98"/>
      <c r="G73" s="79"/>
      <c r="H73" s="98"/>
      <c r="I73" s="79"/>
      <c r="J73" s="99">
        <v>280</v>
      </c>
      <c r="K73" s="79"/>
      <c r="L73" s="79"/>
      <c r="M73" s="79"/>
      <c r="N73" s="79"/>
      <c r="O73" s="79"/>
      <c r="P73" s="78">
        <f t="shared" si="1"/>
        <v>280</v>
      </c>
      <c r="Q73" s="79"/>
      <c r="R73" s="93" t="str">
        <f>_xlfn.DISPIMG("ID_132B957E9DC447A1925F8E9488987286",1)</f>
        <v>=DISPIMG("ID_132B957E9DC447A1925F8E9488987286",1)</v>
      </c>
      <c r="S73" s="83"/>
      <c r="T73" s="101"/>
      <c r="U73" s="102"/>
      <c r="V73" s="102"/>
    </row>
    <row r="74" s="41" customFormat="1" ht="92.25" customHeight="1" spans="1:22">
      <c r="A74" s="76">
        <v>69</v>
      </c>
      <c r="B74" s="97" t="s">
        <v>186</v>
      </c>
      <c r="C74" s="79" t="s">
        <v>187</v>
      </c>
      <c r="D74" s="98" t="s">
        <v>188</v>
      </c>
      <c r="E74" s="91" t="s">
        <v>27</v>
      </c>
      <c r="F74" s="98"/>
      <c r="G74" s="79"/>
      <c r="H74" s="98"/>
      <c r="I74" s="79"/>
      <c r="J74" s="99">
        <v>10</v>
      </c>
      <c r="K74" s="79"/>
      <c r="L74" s="79"/>
      <c r="M74" s="79"/>
      <c r="N74" s="79"/>
      <c r="O74" s="79"/>
      <c r="P74" s="78">
        <f t="shared" si="1"/>
        <v>10</v>
      </c>
      <c r="Q74" s="79"/>
      <c r="R74" s="93" t="str">
        <f>_xlfn.DISPIMG("ID_1187DD6A86FA4151A61DF003A527BF43",1)</f>
        <v>=DISPIMG("ID_1187DD6A86FA4151A61DF003A527BF43",1)</v>
      </c>
      <c r="S74" s="83"/>
      <c r="T74" s="101"/>
      <c r="U74" s="102"/>
      <c r="V74" s="102"/>
    </row>
    <row r="75" s="41" customFormat="1" ht="92.25" customHeight="1" spans="1:22">
      <c r="A75" s="76">
        <v>70</v>
      </c>
      <c r="B75" s="97" t="s">
        <v>189</v>
      </c>
      <c r="C75" s="79" t="s">
        <v>69</v>
      </c>
      <c r="D75" s="79" t="s">
        <v>190</v>
      </c>
      <c r="E75" s="91" t="s">
        <v>191</v>
      </c>
      <c r="F75" s="98"/>
      <c r="G75" s="79"/>
      <c r="H75" s="98"/>
      <c r="I75" s="79"/>
      <c r="J75" s="99">
        <v>265</v>
      </c>
      <c r="K75" s="79"/>
      <c r="L75" s="79"/>
      <c r="M75" s="79"/>
      <c r="N75" s="79"/>
      <c r="O75" s="79"/>
      <c r="P75" s="78">
        <f t="shared" si="1"/>
        <v>265</v>
      </c>
      <c r="Q75" s="79"/>
      <c r="R75" s="93"/>
      <c r="S75" s="83"/>
      <c r="T75" s="101"/>
      <c r="U75" s="102"/>
      <c r="V75" s="102"/>
    </row>
    <row r="76" s="41" customFormat="1" ht="92.25" customHeight="1" spans="1:22">
      <c r="A76" s="76">
        <v>71</v>
      </c>
      <c r="B76" s="115" t="s">
        <v>192</v>
      </c>
      <c r="C76" s="79" t="s">
        <v>69</v>
      </c>
      <c r="D76" s="98" t="s">
        <v>193</v>
      </c>
      <c r="E76" s="91" t="s">
        <v>172</v>
      </c>
      <c r="F76" s="98"/>
      <c r="G76" s="79"/>
      <c r="H76" s="98"/>
      <c r="I76" s="79"/>
      <c r="J76" s="99">
        <v>260</v>
      </c>
      <c r="K76" s="79"/>
      <c r="L76" s="79"/>
      <c r="M76" s="79"/>
      <c r="N76" s="79"/>
      <c r="O76" s="79"/>
      <c r="P76" s="78">
        <f t="shared" si="1"/>
        <v>260</v>
      </c>
      <c r="Q76" s="79"/>
      <c r="R76" s="93" t="str">
        <f>_xlfn.DISPIMG("ID_636E9DC32C6A46B69A7F53D556A1F75C",1)</f>
        <v>=DISPIMG("ID_636E9DC32C6A46B69A7F53D556A1F75C",1)</v>
      </c>
      <c r="S76" s="83"/>
      <c r="T76" s="101"/>
      <c r="U76" s="102"/>
      <c r="V76" s="102"/>
    </row>
    <row r="77" s="41" customFormat="1" ht="92.25" customHeight="1" spans="1:22">
      <c r="A77" s="76">
        <v>72</v>
      </c>
      <c r="B77" s="97" t="s">
        <v>194</v>
      </c>
      <c r="C77" s="79" t="s">
        <v>187</v>
      </c>
      <c r="D77" s="98" t="s">
        <v>193</v>
      </c>
      <c r="E77" s="91" t="s">
        <v>172</v>
      </c>
      <c r="F77" s="98"/>
      <c r="G77" s="79"/>
      <c r="H77" s="79"/>
      <c r="I77" s="79"/>
      <c r="J77" s="99">
        <v>560</v>
      </c>
      <c r="K77" s="79"/>
      <c r="L77" s="79"/>
      <c r="M77" s="79"/>
      <c r="N77" s="79"/>
      <c r="O77" s="79"/>
      <c r="P77" s="78">
        <f t="shared" si="1"/>
        <v>560</v>
      </c>
      <c r="Q77" s="79"/>
      <c r="R77" s="93" t="str">
        <f>_xlfn.DISPIMG("ID_45B7498EED10463DBFAEC41976CC41E4",1)</f>
        <v>=DISPIMG("ID_45B7498EED10463DBFAEC41976CC41E4",1)</v>
      </c>
      <c r="S77" s="83"/>
      <c r="T77" s="101"/>
      <c r="U77" s="102"/>
      <c r="V77" s="102"/>
    </row>
    <row r="78" s="41" customFormat="1" ht="92.25" customHeight="1" spans="1:22">
      <c r="A78" s="76">
        <v>73</v>
      </c>
      <c r="B78" s="97" t="s">
        <v>195</v>
      </c>
      <c r="C78" s="79" t="s">
        <v>69</v>
      </c>
      <c r="D78" s="79" t="s">
        <v>196</v>
      </c>
      <c r="E78" s="80" t="s">
        <v>172</v>
      </c>
      <c r="F78" s="98"/>
      <c r="G78" s="79"/>
      <c r="H78" s="79"/>
      <c r="I78" s="79"/>
      <c r="J78" s="99">
        <v>260</v>
      </c>
      <c r="K78" s="79"/>
      <c r="L78" s="79"/>
      <c r="M78" s="79"/>
      <c r="N78" s="79"/>
      <c r="O78" s="79"/>
      <c r="P78" s="78">
        <f t="shared" si="1"/>
        <v>260</v>
      </c>
      <c r="Q78" s="79"/>
      <c r="R78" s="93"/>
      <c r="S78" s="83"/>
      <c r="T78" s="101"/>
      <c r="U78" s="102"/>
      <c r="V78" s="102"/>
    </row>
    <row r="79" s="41" customFormat="1" ht="92.25" customHeight="1" spans="1:22">
      <c r="A79" s="76">
        <v>74</v>
      </c>
      <c r="B79" s="115" t="s">
        <v>197</v>
      </c>
      <c r="C79" s="79" t="s">
        <v>69</v>
      </c>
      <c r="D79" s="98" t="s">
        <v>198</v>
      </c>
      <c r="E79" s="80" t="s">
        <v>172</v>
      </c>
      <c r="F79" s="98"/>
      <c r="G79" s="79"/>
      <c r="H79" s="79"/>
      <c r="I79" s="79"/>
      <c r="J79" s="99">
        <v>260</v>
      </c>
      <c r="K79" s="79"/>
      <c r="L79" s="79"/>
      <c r="M79" s="79"/>
      <c r="N79" s="79"/>
      <c r="O79" s="79"/>
      <c r="P79" s="78">
        <f t="shared" si="1"/>
        <v>260</v>
      </c>
      <c r="Q79" s="79"/>
      <c r="R79" s="93" t="str">
        <f>_xlfn.DISPIMG("ID_FA349C4378EF41C5AC04D0A3AF8F9C95",1)</f>
        <v>=DISPIMG("ID_FA349C4378EF41C5AC04D0A3AF8F9C95",1)</v>
      </c>
      <c r="S79" s="83"/>
      <c r="T79" s="101"/>
      <c r="U79" s="102"/>
      <c r="V79" s="102"/>
    </row>
    <row r="80" s="41" customFormat="1" ht="104" customHeight="1" spans="1:22">
      <c r="A80" s="76">
        <v>75</v>
      </c>
      <c r="B80" s="115" t="s">
        <v>199</v>
      </c>
      <c r="C80" s="79" t="s">
        <v>69</v>
      </c>
      <c r="D80" s="79" t="s">
        <v>200</v>
      </c>
      <c r="E80" s="119" t="s">
        <v>201</v>
      </c>
      <c r="F80" s="98"/>
      <c r="G80" s="79"/>
      <c r="H80" s="79"/>
      <c r="I80" s="79"/>
      <c r="J80" s="99">
        <v>265</v>
      </c>
      <c r="K80" s="79"/>
      <c r="L80" s="79"/>
      <c r="M80" s="79"/>
      <c r="N80" s="79"/>
      <c r="O80" s="79"/>
      <c r="P80" s="78">
        <f t="shared" si="1"/>
        <v>265</v>
      </c>
      <c r="Q80" s="79"/>
      <c r="R80" s="93"/>
      <c r="S80" s="83"/>
      <c r="T80" s="101"/>
      <c r="U80" s="102"/>
      <c r="V80" s="102"/>
    </row>
    <row r="81" s="41" customFormat="1" ht="92.25" customHeight="1" spans="1:22">
      <c r="A81" s="76">
        <v>76</v>
      </c>
      <c r="B81" s="115" t="s">
        <v>202</v>
      </c>
      <c r="C81" s="79" t="s">
        <v>187</v>
      </c>
      <c r="D81" s="79" t="s">
        <v>203</v>
      </c>
      <c r="E81" s="119" t="s">
        <v>172</v>
      </c>
      <c r="F81" s="98"/>
      <c r="G81" s="79"/>
      <c r="H81" s="79"/>
      <c r="I81" s="79"/>
      <c r="J81" s="99">
        <v>265</v>
      </c>
      <c r="K81" s="79"/>
      <c r="L81" s="79"/>
      <c r="M81" s="79"/>
      <c r="N81" s="99"/>
      <c r="O81" s="97"/>
      <c r="P81" s="78">
        <f t="shared" si="1"/>
        <v>265</v>
      </c>
      <c r="Q81" s="79"/>
      <c r="R81" s="93"/>
      <c r="S81" s="83"/>
      <c r="T81" s="101"/>
      <c r="U81" s="102"/>
      <c r="V81" s="102"/>
    </row>
    <row r="82" s="41" customFormat="1" ht="92.25" customHeight="1" spans="1:22">
      <c r="A82" s="76">
        <v>77</v>
      </c>
      <c r="B82" s="115" t="s">
        <v>204</v>
      </c>
      <c r="C82" s="79"/>
      <c r="D82" s="98" t="s">
        <v>205</v>
      </c>
      <c r="E82" s="80" t="s">
        <v>172</v>
      </c>
      <c r="F82" s="98"/>
      <c r="G82" s="79"/>
      <c r="H82" s="79"/>
      <c r="I82" s="79"/>
      <c r="J82" s="99">
        <v>280</v>
      </c>
      <c r="K82" s="79"/>
      <c r="L82" s="79"/>
      <c r="M82" s="79"/>
      <c r="N82" s="79"/>
      <c r="O82" s="97"/>
      <c r="P82" s="78">
        <f t="shared" si="1"/>
        <v>280</v>
      </c>
      <c r="Q82" s="79"/>
      <c r="R82" s="93" t="str">
        <f>_xlfn.DISPIMG("ID_D752D99624004E4DA2AA1BF077C602A7",1)</f>
        <v>=DISPIMG("ID_D752D99624004E4DA2AA1BF077C602A7",1)</v>
      </c>
      <c r="S82" s="83"/>
      <c r="T82" s="101"/>
      <c r="U82" s="102"/>
      <c r="V82" s="102"/>
    </row>
    <row r="83" s="41" customFormat="1" ht="92.25" customHeight="1" spans="1:22">
      <c r="A83" s="76">
        <v>78</v>
      </c>
      <c r="B83" s="97" t="s">
        <v>206</v>
      </c>
      <c r="C83" s="79" t="s">
        <v>69</v>
      </c>
      <c r="D83" s="98" t="s">
        <v>207</v>
      </c>
      <c r="E83" s="80" t="s">
        <v>172</v>
      </c>
      <c r="F83" s="98"/>
      <c r="G83" s="79"/>
      <c r="H83" s="79"/>
      <c r="I83" s="79"/>
      <c r="J83" s="99">
        <v>265</v>
      </c>
      <c r="K83" s="79"/>
      <c r="L83" s="79"/>
      <c r="M83" s="79"/>
      <c r="N83" s="79"/>
      <c r="O83" s="97"/>
      <c r="P83" s="78">
        <f t="shared" si="1"/>
        <v>265</v>
      </c>
      <c r="Q83" s="79"/>
      <c r="R83" s="93" t="str">
        <f>_xlfn.DISPIMG("ID_55CE0F526792487CBC92BCB1EAA077A5",1)</f>
        <v>=DISPIMG("ID_55CE0F526792487CBC92BCB1EAA077A5",1)</v>
      </c>
      <c r="S83" s="83"/>
      <c r="T83" s="101"/>
      <c r="U83" s="102"/>
      <c r="V83" s="102"/>
    </row>
    <row r="84" s="41" customFormat="1" ht="92.25" customHeight="1" spans="1:22">
      <c r="A84" s="76">
        <v>79</v>
      </c>
      <c r="B84" s="97" t="s">
        <v>208</v>
      </c>
      <c r="C84" s="98"/>
      <c r="D84" s="79" t="s">
        <v>209</v>
      </c>
      <c r="E84" s="123" t="s">
        <v>130</v>
      </c>
      <c r="F84" s="98"/>
      <c r="G84" s="79"/>
      <c r="H84" s="79"/>
      <c r="I84" s="79"/>
      <c r="J84" s="99">
        <v>12</v>
      </c>
      <c r="K84" s="79"/>
      <c r="L84" s="79"/>
      <c r="M84" s="113"/>
      <c r="N84" s="99"/>
      <c r="O84" s="97"/>
      <c r="P84" s="78">
        <f t="shared" si="1"/>
        <v>12</v>
      </c>
      <c r="Q84" s="79"/>
      <c r="R84" s="93"/>
      <c r="S84" s="83"/>
      <c r="T84" s="101"/>
      <c r="U84" s="102"/>
      <c r="V84" s="102"/>
    </row>
    <row r="85" s="41" customFormat="1" ht="92.25" customHeight="1" spans="1:22">
      <c r="A85" s="76">
        <v>80</v>
      </c>
      <c r="B85" s="97" t="s">
        <v>210</v>
      </c>
      <c r="C85" s="98" t="s">
        <v>69</v>
      </c>
      <c r="D85" s="79" t="s">
        <v>211</v>
      </c>
      <c r="E85" s="123" t="s">
        <v>130</v>
      </c>
      <c r="F85" s="98"/>
      <c r="G85" s="79"/>
      <c r="H85" s="79"/>
      <c r="I85" s="79"/>
      <c r="J85" s="99">
        <v>5</v>
      </c>
      <c r="K85" s="79"/>
      <c r="L85" s="79"/>
      <c r="M85" s="113"/>
      <c r="N85" s="99"/>
      <c r="O85" s="97"/>
      <c r="P85" s="78">
        <f t="shared" si="1"/>
        <v>5</v>
      </c>
      <c r="Q85" s="79"/>
      <c r="S85" s="83"/>
      <c r="T85" s="101"/>
      <c r="U85" s="102"/>
      <c r="V85" s="102"/>
    </row>
    <row r="86" s="41" customFormat="1" ht="92.25" customHeight="1" spans="1:22">
      <c r="A86" s="76">
        <v>81</v>
      </c>
      <c r="B86" s="97" t="s">
        <v>212</v>
      </c>
      <c r="C86" s="98" t="s">
        <v>69</v>
      </c>
      <c r="D86" s="79" t="s">
        <v>213</v>
      </c>
      <c r="E86" s="123" t="s">
        <v>130</v>
      </c>
      <c r="F86" s="98"/>
      <c r="G86" s="79"/>
      <c r="H86" s="98"/>
      <c r="I86" s="79"/>
      <c r="J86" s="99">
        <v>30</v>
      </c>
      <c r="K86" s="79"/>
      <c r="L86" s="79"/>
      <c r="M86" s="79"/>
      <c r="N86" s="99"/>
      <c r="O86" s="79"/>
      <c r="P86" s="78">
        <f t="shared" si="1"/>
        <v>30</v>
      </c>
      <c r="Q86" s="79"/>
      <c r="R86" s="93" t="str">
        <f>_xlfn.DISPIMG("ID_9297ABAD166C49509997C8877E85E875",1)</f>
        <v>=DISPIMG("ID_9297ABAD166C49509997C8877E85E875",1)</v>
      </c>
      <c r="S86" s="83"/>
      <c r="T86" s="101"/>
      <c r="U86" s="102"/>
      <c r="V86" s="102"/>
    </row>
    <row r="87" s="41" customFormat="1" ht="92.25" customHeight="1" spans="1:22">
      <c r="A87" s="76">
        <v>82</v>
      </c>
      <c r="B87" s="97" t="s">
        <v>214</v>
      </c>
      <c r="C87" s="79" t="s">
        <v>69</v>
      </c>
      <c r="D87" s="79" t="s">
        <v>215</v>
      </c>
      <c r="E87" s="123" t="s">
        <v>130</v>
      </c>
      <c r="F87" s="79"/>
      <c r="G87" s="79"/>
      <c r="H87" s="79"/>
      <c r="I87" s="79"/>
      <c r="J87" s="99">
        <v>40</v>
      </c>
      <c r="K87" s="79"/>
      <c r="L87" s="79"/>
      <c r="M87" s="79"/>
      <c r="N87" s="99"/>
      <c r="O87" s="79"/>
      <c r="P87" s="78">
        <f t="shared" si="1"/>
        <v>40</v>
      </c>
      <c r="Q87" s="79"/>
      <c r="R87" s="93"/>
      <c r="S87" s="83"/>
      <c r="T87" s="101"/>
      <c r="U87" s="102"/>
      <c r="V87" s="102"/>
    </row>
    <row r="88" s="41" customFormat="1" ht="92.25" customHeight="1" spans="1:22">
      <c r="A88" s="76">
        <v>83</v>
      </c>
      <c r="B88" s="97" t="s">
        <v>216</v>
      </c>
      <c r="C88" s="98" t="s">
        <v>69</v>
      </c>
      <c r="D88" s="91" t="s">
        <v>217</v>
      </c>
      <c r="E88" s="123" t="s">
        <v>130</v>
      </c>
      <c r="F88" s="98"/>
      <c r="G88" s="79"/>
      <c r="H88" s="79"/>
      <c r="I88" s="79"/>
      <c r="J88" s="99">
        <v>12</v>
      </c>
      <c r="K88" s="79"/>
      <c r="L88" s="79"/>
      <c r="M88" s="113"/>
      <c r="N88" s="99"/>
      <c r="O88" s="79"/>
      <c r="P88" s="78">
        <f t="shared" si="1"/>
        <v>12</v>
      </c>
      <c r="Q88" s="79"/>
      <c r="R88" s="93"/>
      <c r="S88" s="83"/>
      <c r="T88" s="101"/>
      <c r="U88" s="102"/>
      <c r="V88" s="102"/>
    </row>
    <row r="89" s="41" customFormat="1" ht="92.25" customHeight="1" spans="1:22">
      <c r="A89" s="76">
        <v>84</v>
      </c>
      <c r="B89" s="97" t="s">
        <v>218</v>
      </c>
      <c r="C89" s="98" t="s">
        <v>69</v>
      </c>
      <c r="D89" s="79" t="s">
        <v>219</v>
      </c>
      <c r="E89" s="123" t="s">
        <v>220</v>
      </c>
      <c r="F89" s="79"/>
      <c r="G89" s="79"/>
      <c r="H89" s="79"/>
      <c r="I89" s="79"/>
      <c r="J89" s="99">
        <v>4</v>
      </c>
      <c r="K89" s="79"/>
      <c r="L89" s="79"/>
      <c r="M89" s="79"/>
      <c r="N89" s="99"/>
      <c r="O89" s="79"/>
      <c r="P89" s="78">
        <f t="shared" si="1"/>
        <v>4</v>
      </c>
      <c r="Q89" s="79"/>
      <c r="R89" s="93"/>
      <c r="S89" s="83"/>
      <c r="T89" s="101"/>
      <c r="U89" s="102"/>
      <c r="V89" s="102"/>
    </row>
    <row r="90" s="41" customFormat="1" ht="92.25" customHeight="1" spans="1:22">
      <c r="A90" s="76">
        <v>85</v>
      </c>
      <c r="B90" s="97" t="s">
        <v>221</v>
      </c>
      <c r="C90" s="98" t="s">
        <v>69</v>
      </c>
      <c r="D90" s="79" t="s">
        <v>222</v>
      </c>
      <c r="E90" s="123" t="s">
        <v>223</v>
      </c>
      <c r="F90" s="79"/>
      <c r="G90" s="79"/>
      <c r="H90" s="79"/>
      <c r="I90" s="79"/>
      <c r="J90" s="99">
        <v>30</v>
      </c>
      <c r="K90" s="79"/>
      <c r="L90" s="79"/>
      <c r="M90" s="79"/>
      <c r="N90" s="99"/>
      <c r="O90" s="79"/>
      <c r="P90" s="78">
        <f t="shared" si="1"/>
        <v>30</v>
      </c>
      <c r="Q90" s="79"/>
      <c r="R90" s="93"/>
      <c r="S90" s="83"/>
      <c r="T90" s="101"/>
      <c r="U90" s="102"/>
      <c r="V90" s="102"/>
    </row>
    <row r="91" s="41" customFormat="1" ht="92.25" customHeight="1" spans="1:22">
      <c r="A91" s="76">
        <v>86</v>
      </c>
      <c r="B91" s="115" t="s">
        <v>224</v>
      </c>
      <c r="C91" s="98" t="s">
        <v>44</v>
      </c>
      <c r="D91" s="79" t="s">
        <v>225</v>
      </c>
      <c r="E91" s="80" t="s">
        <v>27</v>
      </c>
      <c r="F91" s="79"/>
      <c r="G91" s="79"/>
      <c r="H91" s="79"/>
      <c r="I91" s="79"/>
      <c r="J91" s="99">
        <v>2</v>
      </c>
      <c r="K91" s="79"/>
      <c r="L91" s="79"/>
      <c r="M91" s="79"/>
      <c r="N91" s="79"/>
      <c r="O91" s="79"/>
      <c r="P91" s="78">
        <f t="shared" si="1"/>
        <v>2</v>
      </c>
      <c r="Q91" s="79"/>
      <c r="R91" s="93"/>
      <c r="S91" s="83"/>
      <c r="T91" s="101"/>
      <c r="U91" s="102"/>
      <c r="V91" s="102"/>
    </row>
    <row r="92" s="41" customFormat="1" ht="92.25" customHeight="1" spans="1:22">
      <c r="A92" s="76">
        <v>87</v>
      </c>
      <c r="B92" s="97" t="s">
        <v>226</v>
      </c>
      <c r="C92" s="98" t="s">
        <v>227</v>
      </c>
      <c r="D92" s="79" t="s">
        <v>228</v>
      </c>
      <c r="E92" s="80" t="s">
        <v>27</v>
      </c>
      <c r="F92" s="79"/>
      <c r="G92" s="79"/>
      <c r="H92" s="79"/>
      <c r="I92" s="79"/>
      <c r="J92" s="99">
        <v>2</v>
      </c>
      <c r="K92" s="79"/>
      <c r="L92" s="79"/>
      <c r="M92" s="79"/>
      <c r="N92" s="79"/>
      <c r="O92" s="79"/>
      <c r="P92" s="78">
        <f t="shared" si="1"/>
        <v>2</v>
      </c>
      <c r="Q92" s="79"/>
      <c r="R92" s="93"/>
      <c r="S92" s="83"/>
      <c r="T92" s="101"/>
      <c r="U92" s="102"/>
      <c r="V92" s="102"/>
    </row>
    <row r="93" s="41" customFormat="1" ht="92.25" customHeight="1" spans="1:22">
      <c r="A93" s="76">
        <v>88</v>
      </c>
      <c r="B93" s="115" t="s">
        <v>229</v>
      </c>
      <c r="C93" s="98" t="s">
        <v>227</v>
      </c>
      <c r="D93" s="79" t="s">
        <v>230</v>
      </c>
      <c r="E93" s="80" t="s">
        <v>27</v>
      </c>
      <c r="F93" s="79"/>
      <c r="G93" s="79"/>
      <c r="H93" s="79"/>
      <c r="I93" s="79"/>
      <c r="J93" s="99">
        <v>8</v>
      </c>
      <c r="K93" s="79"/>
      <c r="L93" s="79"/>
      <c r="M93" s="79"/>
      <c r="N93" s="79"/>
      <c r="O93" s="79"/>
      <c r="P93" s="78">
        <f t="shared" si="1"/>
        <v>8</v>
      </c>
      <c r="Q93" s="79"/>
      <c r="R93" s="93"/>
      <c r="S93" s="83"/>
      <c r="T93" s="101"/>
      <c r="U93" s="102"/>
      <c r="V93" s="102"/>
    </row>
    <row r="94" s="41" customFormat="1" ht="92.25" customHeight="1" spans="1:22">
      <c r="A94" s="76">
        <v>89</v>
      </c>
      <c r="B94" s="97" t="s">
        <v>231</v>
      </c>
      <c r="C94" s="98" t="s">
        <v>69</v>
      </c>
      <c r="D94" s="79" t="s">
        <v>232</v>
      </c>
      <c r="E94" s="80" t="s">
        <v>27</v>
      </c>
      <c r="F94" s="79"/>
      <c r="G94" s="79"/>
      <c r="H94" s="79"/>
      <c r="I94" s="79"/>
      <c r="J94" s="99">
        <v>2</v>
      </c>
      <c r="K94" s="79"/>
      <c r="L94" s="79"/>
      <c r="M94" s="79"/>
      <c r="N94" s="79"/>
      <c r="O94" s="79"/>
      <c r="P94" s="78">
        <f t="shared" si="1"/>
        <v>2</v>
      </c>
      <c r="Q94" s="79"/>
      <c r="R94" s="93"/>
      <c r="S94" s="83"/>
      <c r="T94" s="101"/>
      <c r="U94" s="102"/>
      <c r="V94" s="102"/>
    </row>
    <row r="95" s="41" customFormat="1" ht="92.25" customHeight="1" spans="1:22">
      <c r="A95" s="76">
        <v>90</v>
      </c>
      <c r="B95" s="97" t="s">
        <v>233</v>
      </c>
      <c r="C95" s="98" t="s">
        <v>234</v>
      </c>
      <c r="D95" s="79" t="s">
        <v>235</v>
      </c>
      <c r="E95" s="80" t="s">
        <v>27</v>
      </c>
      <c r="F95" s="79"/>
      <c r="G95" s="79"/>
      <c r="H95" s="79"/>
      <c r="I95" s="79"/>
      <c r="J95" s="99">
        <v>1</v>
      </c>
      <c r="K95" s="79"/>
      <c r="L95" s="79"/>
      <c r="M95" s="79"/>
      <c r="N95" s="79"/>
      <c r="O95" s="79"/>
      <c r="P95" s="78">
        <f t="shared" si="1"/>
        <v>1</v>
      </c>
      <c r="Q95" s="79"/>
      <c r="R95" s="93"/>
      <c r="S95" s="83"/>
      <c r="T95" s="101"/>
      <c r="U95" s="102"/>
      <c r="V95" s="102"/>
    </row>
    <row r="96" s="41" customFormat="1" ht="92.25" customHeight="1" spans="1:22">
      <c r="A96" s="76">
        <v>91</v>
      </c>
      <c r="B96" s="97" t="s">
        <v>236</v>
      </c>
      <c r="C96" s="98" t="s">
        <v>234</v>
      </c>
      <c r="D96" s="79" t="s">
        <v>237</v>
      </c>
      <c r="E96" s="80" t="s">
        <v>27</v>
      </c>
      <c r="F96" s="79"/>
      <c r="G96" s="79"/>
      <c r="H96" s="79"/>
      <c r="I96" s="79"/>
      <c r="J96" s="99">
        <v>1</v>
      </c>
      <c r="K96" s="79"/>
      <c r="L96" s="79"/>
      <c r="M96" s="79"/>
      <c r="N96" s="97"/>
      <c r="O96" s="79"/>
      <c r="P96" s="78">
        <f t="shared" si="1"/>
        <v>1</v>
      </c>
      <c r="Q96" s="79"/>
      <c r="R96" s="93"/>
      <c r="S96" s="83"/>
      <c r="T96" s="101"/>
      <c r="U96" s="102"/>
      <c r="V96" s="102"/>
    </row>
    <row r="97" s="41" customFormat="1" ht="92.25" customHeight="1" spans="1:22">
      <c r="A97" s="76">
        <v>92</v>
      </c>
      <c r="B97" s="97" t="s">
        <v>238</v>
      </c>
      <c r="C97" s="98" t="s">
        <v>234</v>
      </c>
      <c r="D97" s="79" t="s">
        <v>239</v>
      </c>
      <c r="E97" s="80" t="s">
        <v>27</v>
      </c>
      <c r="F97" s="79"/>
      <c r="G97" s="79"/>
      <c r="H97" s="79"/>
      <c r="I97" s="79"/>
      <c r="J97" s="99">
        <v>20</v>
      </c>
      <c r="K97" s="79"/>
      <c r="L97" s="79"/>
      <c r="M97" s="79"/>
      <c r="N97" s="97"/>
      <c r="O97" s="79"/>
      <c r="P97" s="78">
        <f t="shared" si="1"/>
        <v>20</v>
      </c>
      <c r="Q97" s="79"/>
      <c r="R97" s="93"/>
      <c r="S97" s="83"/>
      <c r="T97" s="101"/>
      <c r="U97" s="102"/>
      <c r="V97" s="102"/>
    </row>
    <row r="98" s="41" customFormat="1" ht="92.25" customHeight="1" spans="1:22">
      <c r="A98" s="76">
        <v>93</v>
      </c>
      <c r="B98" s="97" t="s">
        <v>240</v>
      </c>
      <c r="C98" s="98" t="s">
        <v>69</v>
      </c>
      <c r="D98" s="79" t="s">
        <v>241</v>
      </c>
      <c r="E98" s="80" t="s">
        <v>27</v>
      </c>
      <c r="F98" s="79"/>
      <c r="G98" s="79"/>
      <c r="H98" s="79"/>
      <c r="I98" s="79"/>
      <c r="J98" s="99">
        <v>20</v>
      </c>
      <c r="K98" s="79"/>
      <c r="L98" s="79"/>
      <c r="M98" s="79"/>
      <c r="N98" s="97"/>
      <c r="O98" s="79"/>
      <c r="P98" s="78">
        <f t="shared" si="1"/>
        <v>20</v>
      </c>
      <c r="Q98" s="79"/>
      <c r="R98" s="93"/>
      <c r="S98" s="83"/>
      <c r="T98" s="101"/>
      <c r="U98" s="102"/>
      <c r="V98" s="102"/>
    </row>
    <row r="99" s="41" customFormat="1" ht="92.25" customHeight="1" spans="1:22">
      <c r="A99" s="76">
        <v>94</v>
      </c>
      <c r="B99" s="97" t="s">
        <v>242</v>
      </c>
      <c r="C99" s="98" t="s">
        <v>69</v>
      </c>
      <c r="D99" s="79" t="s">
        <v>243</v>
      </c>
      <c r="E99" s="80" t="s">
        <v>27</v>
      </c>
      <c r="F99" s="79"/>
      <c r="G99" s="79"/>
      <c r="H99" s="79"/>
      <c r="I99" s="79"/>
      <c r="J99" s="99">
        <v>6</v>
      </c>
      <c r="K99" s="79"/>
      <c r="L99" s="79"/>
      <c r="M99" s="79"/>
      <c r="N99" s="97"/>
      <c r="O99" s="79"/>
      <c r="P99" s="78">
        <f t="shared" si="1"/>
        <v>6</v>
      </c>
      <c r="Q99" s="79"/>
      <c r="R99" s="93"/>
      <c r="S99" s="83"/>
      <c r="T99" s="101"/>
      <c r="U99" s="102"/>
      <c r="V99" s="102"/>
    </row>
    <row r="100" s="41" customFormat="1" ht="92.25" customHeight="1" spans="1:22">
      <c r="A100" s="76">
        <v>95</v>
      </c>
      <c r="B100" s="97" t="s">
        <v>244</v>
      </c>
      <c r="C100" s="98" t="s">
        <v>44</v>
      </c>
      <c r="D100" s="79" t="s">
        <v>245</v>
      </c>
      <c r="E100" s="80" t="s">
        <v>27</v>
      </c>
      <c r="F100" s="79"/>
      <c r="G100" s="79"/>
      <c r="H100" s="79"/>
      <c r="I100" s="79"/>
      <c r="J100" s="99">
        <v>30</v>
      </c>
      <c r="K100" s="79"/>
      <c r="L100" s="79"/>
      <c r="M100" s="79"/>
      <c r="N100" s="97"/>
      <c r="O100" s="79"/>
      <c r="P100" s="78">
        <f t="shared" si="1"/>
        <v>30</v>
      </c>
      <c r="Q100" s="79"/>
      <c r="R100" s="93"/>
      <c r="S100" s="83"/>
      <c r="T100" s="101"/>
      <c r="U100" s="102"/>
      <c r="V100" s="102"/>
    </row>
    <row r="101" s="41" customFormat="1" ht="92.25" customHeight="1" spans="1:22">
      <c r="A101" s="76">
        <v>96</v>
      </c>
      <c r="B101" s="97" t="s">
        <v>246</v>
      </c>
      <c r="C101" s="98" t="s">
        <v>69</v>
      </c>
      <c r="D101" s="79" t="s">
        <v>247</v>
      </c>
      <c r="E101" s="80" t="s">
        <v>27</v>
      </c>
      <c r="F101" s="79"/>
      <c r="G101" s="79"/>
      <c r="H101" s="79"/>
      <c r="I101" s="79"/>
      <c r="J101" s="99">
        <v>9</v>
      </c>
      <c r="K101" s="79"/>
      <c r="L101" s="79"/>
      <c r="M101" s="79"/>
      <c r="N101" s="97"/>
      <c r="O101" s="79"/>
      <c r="P101" s="78">
        <f t="shared" si="1"/>
        <v>9</v>
      </c>
      <c r="Q101" s="79"/>
      <c r="R101" s="93"/>
      <c r="S101" s="83"/>
      <c r="T101" s="101"/>
      <c r="U101" s="102"/>
      <c r="V101" s="102"/>
    </row>
    <row r="102" s="41" customFormat="1" ht="92.25" customHeight="1" spans="1:22">
      <c r="A102" s="76">
        <v>97</v>
      </c>
      <c r="B102" s="97" t="s">
        <v>248</v>
      </c>
      <c r="C102" s="98" t="s">
        <v>234</v>
      </c>
      <c r="D102" s="79" t="s">
        <v>249</v>
      </c>
      <c r="E102" s="80" t="s">
        <v>27</v>
      </c>
      <c r="F102" s="79"/>
      <c r="G102" s="79"/>
      <c r="H102" s="113"/>
      <c r="I102" s="79"/>
      <c r="J102" s="99">
        <v>9</v>
      </c>
      <c r="K102" s="79"/>
      <c r="L102" s="79"/>
      <c r="M102" s="79"/>
      <c r="N102" s="79"/>
      <c r="O102" s="79"/>
      <c r="P102" s="78">
        <f t="shared" ref="P102:P165" si="2">SUM(F102:O102)</f>
        <v>9</v>
      </c>
      <c r="Q102" s="79"/>
      <c r="R102" s="93"/>
      <c r="S102" s="83"/>
      <c r="T102" s="101"/>
      <c r="U102" s="102"/>
      <c r="V102" s="102"/>
    </row>
    <row r="103" s="41" customFormat="1" ht="92.25" customHeight="1" spans="1:22">
      <c r="A103" s="76">
        <v>98</v>
      </c>
      <c r="B103" s="97" t="s">
        <v>250</v>
      </c>
      <c r="C103" s="98" t="s">
        <v>234</v>
      </c>
      <c r="D103" s="79" t="s">
        <v>251</v>
      </c>
      <c r="E103" s="80" t="s">
        <v>27</v>
      </c>
      <c r="F103" s="79"/>
      <c r="G103" s="79"/>
      <c r="H103" s="113"/>
      <c r="I103" s="79"/>
      <c r="J103" s="99">
        <v>20</v>
      </c>
      <c r="K103" s="79"/>
      <c r="L103" s="79"/>
      <c r="M103" s="79"/>
      <c r="N103" s="79"/>
      <c r="O103" s="79"/>
      <c r="P103" s="78">
        <f t="shared" si="2"/>
        <v>20</v>
      </c>
      <c r="Q103" s="79"/>
      <c r="R103" s="93"/>
      <c r="S103" s="83"/>
      <c r="T103" s="101"/>
      <c r="U103" s="102"/>
      <c r="V103" s="102"/>
    </row>
    <row r="104" s="41" customFormat="1" ht="92.25" customHeight="1" spans="1:22">
      <c r="A104" s="76">
        <v>99</v>
      </c>
      <c r="B104" s="115" t="s">
        <v>252</v>
      </c>
      <c r="C104" s="79" t="s">
        <v>234</v>
      </c>
      <c r="D104" s="98" t="s">
        <v>253</v>
      </c>
      <c r="E104" s="80" t="s">
        <v>27</v>
      </c>
      <c r="F104" s="79"/>
      <c r="G104" s="79"/>
      <c r="H104" s="79"/>
      <c r="I104" s="79"/>
      <c r="J104" s="99">
        <v>20</v>
      </c>
      <c r="K104" s="79"/>
      <c r="L104" s="79"/>
      <c r="M104" s="79"/>
      <c r="N104" s="79"/>
      <c r="O104" s="79"/>
      <c r="P104" s="78">
        <f t="shared" si="2"/>
        <v>20</v>
      </c>
      <c r="Q104" s="79"/>
      <c r="R104" s="93"/>
      <c r="S104" s="83"/>
      <c r="T104" s="101"/>
      <c r="U104" s="102"/>
      <c r="V104" s="102"/>
    </row>
    <row r="105" s="41" customFormat="1" ht="92.25" customHeight="1" spans="1:22">
      <c r="A105" s="76">
        <v>100</v>
      </c>
      <c r="B105" s="115" t="s">
        <v>254</v>
      </c>
      <c r="C105" s="98" t="s">
        <v>69</v>
      </c>
      <c r="D105" s="91" t="s">
        <v>255</v>
      </c>
      <c r="E105" s="80" t="s">
        <v>27</v>
      </c>
      <c r="F105" s="98"/>
      <c r="G105" s="79"/>
      <c r="H105" s="98"/>
      <c r="I105" s="79"/>
      <c r="J105" s="99">
        <v>10</v>
      </c>
      <c r="K105" s="79"/>
      <c r="L105" s="79"/>
      <c r="M105" s="113"/>
      <c r="N105" s="99"/>
      <c r="O105" s="79"/>
      <c r="P105" s="78">
        <f t="shared" si="2"/>
        <v>10</v>
      </c>
      <c r="Q105" s="79"/>
      <c r="R105" s="93"/>
      <c r="S105" s="83"/>
      <c r="T105" s="101"/>
      <c r="U105" s="102"/>
      <c r="V105" s="102"/>
    </row>
    <row r="106" s="41" customFormat="1" ht="92.25" customHeight="1" spans="1:22">
      <c r="A106" s="76">
        <v>101</v>
      </c>
      <c r="B106" s="115" t="s">
        <v>256</v>
      </c>
      <c r="C106" s="98" t="s">
        <v>69</v>
      </c>
      <c r="D106" s="98" t="s">
        <v>257</v>
      </c>
      <c r="E106" s="80" t="s">
        <v>27</v>
      </c>
      <c r="F106" s="98"/>
      <c r="G106" s="79"/>
      <c r="H106" s="79"/>
      <c r="I106" s="79"/>
      <c r="J106" s="99">
        <v>3</v>
      </c>
      <c r="K106" s="79"/>
      <c r="L106" s="79"/>
      <c r="M106" s="113"/>
      <c r="N106" s="99"/>
      <c r="O106" s="79"/>
      <c r="P106" s="78">
        <f t="shared" si="2"/>
        <v>3</v>
      </c>
      <c r="Q106" s="79"/>
      <c r="R106" s="93"/>
      <c r="S106" s="83"/>
      <c r="T106" s="101"/>
      <c r="U106" s="102"/>
      <c r="V106" s="102"/>
    </row>
    <row r="107" s="41" customFormat="1" ht="92.25" customHeight="1" spans="1:22">
      <c r="A107" s="76">
        <v>102</v>
      </c>
      <c r="B107" s="97" t="s">
        <v>258</v>
      </c>
      <c r="C107" s="98" t="s">
        <v>69</v>
      </c>
      <c r="D107" s="79" t="s">
        <v>259</v>
      </c>
      <c r="E107" s="80" t="s">
        <v>27</v>
      </c>
      <c r="F107" s="98"/>
      <c r="G107" s="79"/>
      <c r="H107" s="79"/>
      <c r="I107" s="79"/>
      <c r="J107" s="99">
        <v>40</v>
      </c>
      <c r="K107" s="79"/>
      <c r="L107" s="79"/>
      <c r="M107" s="113"/>
      <c r="N107" s="99"/>
      <c r="O107" s="79"/>
      <c r="P107" s="78">
        <f t="shared" si="2"/>
        <v>40</v>
      </c>
      <c r="Q107" s="79"/>
      <c r="R107" s="93"/>
      <c r="S107" s="83"/>
      <c r="T107" s="101"/>
      <c r="U107" s="102"/>
      <c r="V107" s="102"/>
    </row>
    <row r="108" s="41" customFormat="1" ht="92.25" customHeight="1" spans="1:22">
      <c r="A108" s="76">
        <v>103</v>
      </c>
      <c r="B108" s="97" t="s">
        <v>260</v>
      </c>
      <c r="C108" s="98" t="s">
        <v>47</v>
      </c>
      <c r="D108" s="79" t="s">
        <v>261</v>
      </c>
      <c r="E108" s="80" t="s">
        <v>27</v>
      </c>
      <c r="F108" s="79"/>
      <c r="G108" s="79"/>
      <c r="H108" s="79"/>
      <c r="I108" s="79"/>
      <c r="J108" s="99">
        <v>40</v>
      </c>
      <c r="K108" s="79"/>
      <c r="L108" s="79"/>
      <c r="M108" s="79"/>
      <c r="N108" s="79"/>
      <c r="O108" s="79"/>
      <c r="P108" s="78">
        <f t="shared" si="2"/>
        <v>40</v>
      </c>
      <c r="Q108" s="79"/>
      <c r="R108" s="93"/>
      <c r="S108" s="83"/>
      <c r="T108" s="101"/>
      <c r="U108" s="102"/>
      <c r="V108" s="102"/>
    </row>
    <row r="109" s="41" customFormat="1" ht="92.25" customHeight="1" spans="1:22">
      <c r="A109" s="76">
        <v>104</v>
      </c>
      <c r="B109" s="97" t="s">
        <v>262</v>
      </c>
      <c r="C109" s="98" t="s">
        <v>47</v>
      </c>
      <c r="D109" s="79" t="s">
        <v>263</v>
      </c>
      <c r="E109" s="80" t="s">
        <v>27</v>
      </c>
      <c r="F109" s="79"/>
      <c r="G109" s="79"/>
      <c r="H109" s="79"/>
      <c r="I109" s="79"/>
      <c r="J109" s="99">
        <v>500</v>
      </c>
      <c r="K109" s="79"/>
      <c r="L109" s="79"/>
      <c r="M109" s="79"/>
      <c r="N109" s="79"/>
      <c r="O109" s="79"/>
      <c r="P109" s="78">
        <f t="shared" si="2"/>
        <v>500</v>
      </c>
      <c r="Q109" s="79"/>
      <c r="R109" s="93"/>
      <c r="S109" s="83"/>
      <c r="T109" s="101"/>
      <c r="U109" s="102"/>
      <c r="V109" s="102"/>
    </row>
    <row r="110" s="41" customFormat="1" ht="92.25" customHeight="1" spans="1:22">
      <c r="A110" s="76">
        <v>105</v>
      </c>
      <c r="B110" s="97" t="s">
        <v>264</v>
      </c>
      <c r="C110" s="79"/>
      <c r="D110" s="79" t="s">
        <v>265</v>
      </c>
      <c r="E110" s="80" t="s">
        <v>27</v>
      </c>
      <c r="F110" s="79"/>
      <c r="G110" s="79"/>
      <c r="H110" s="79"/>
      <c r="I110" s="79"/>
      <c r="J110" s="99">
        <v>44</v>
      </c>
      <c r="K110" s="79"/>
      <c r="L110" s="79"/>
      <c r="M110" s="79"/>
      <c r="N110" s="79"/>
      <c r="O110" s="79"/>
      <c r="P110" s="78">
        <f t="shared" si="2"/>
        <v>44</v>
      </c>
      <c r="Q110" s="79"/>
      <c r="R110" s="93"/>
      <c r="S110" s="83"/>
      <c r="T110" s="101"/>
      <c r="U110" s="102"/>
      <c r="V110" s="102"/>
    </row>
    <row r="111" s="41" customFormat="1" ht="92.25" customHeight="1" spans="1:22">
      <c r="A111" s="76">
        <v>106</v>
      </c>
      <c r="B111" s="97" t="s">
        <v>266</v>
      </c>
      <c r="C111" s="79" t="s">
        <v>47</v>
      </c>
      <c r="D111" s="79" t="s">
        <v>267</v>
      </c>
      <c r="E111" s="80" t="s">
        <v>27</v>
      </c>
      <c r="F111" s="79"/>
      <c r="G111" s="79"/>
      <c r="H111" s="79"/>
      <c r="I111" s="79"/>
      <c r="J111" s="99">
        <v>150</v>
      </c>
      <c r="K111" s="79"/>
      <c r="L111" s="79"/>
      <c r="M111" s="79"/>
      <c r="N111" s="79"/>
      <c r="O111" s="79"/>
      <c r="P111" s="78">
        <f t="shared" si="2"/>
        <v>150</v>
      </c>
      <c r="Q111" s="79"/>
      <c r="R111" s="93"/>
      <c r="S111" s="83"/>
      <c r="T111" s="101"/>
      <c r="U111" s="102"/>
      <c r="V111" s="102"/>
    </row>
    <row r="112" s="41" customFormat="1" ht="92.25" customHeight="1" spans="1:22">
      <c r="A112" s="76">
        <v>107</v>
      </c>
      <c r="B112" s="124" t="s">
        <v>268</v>
      </c>
      <c r="C112" s="79" t="s">
        <v>47</v>
      </c>
      <c r="D112" s="79" t="s">
        <v>269</v>
      </c>
      <c r="E112" s="123" t="s">
        <v>130</v>
      </c>
      <c r="F112" s="79"/>
      <c r="G112" s="79"/>
      <c r="H112" s="79"/>
      <c r="I112" s="79"/>
      <c r="J112" s="99">
        <v>1</v>
      </c>
      <c r="K112" s="79"/>
      <c r="L112" s="79"/>
      <c r="M112" s="79"/>
      <c r="N112" s="79"/>
      <c r="O112" s="79"/>
      <c r="P112" s="78">
        <f t="shared" si="2"/>
        <v>1</v>
      </c>
      <c r="Q112" s="79"/>
      <c r="R112" s="93"/>
      <c r="S112" s="83"/>
      <c r="T112" s="101"/>
      <c r="U112" s="102"/>
      <c r="V112" s="102"/>
    </row>
    <row r="113" s="41" customFormat="1" ht="92.25" customHeight="1" spans="1:22">
      <c r="A113" s="76">
        <v>108</v>
      </c>
      <c r="B113" s="97" t="s">
        <v>270</v>
      </c>
      <c r="C113" s="79" t="s">
        <v>47</v>
      </c>
      <c r="D113" s="79" t="s">
        <v>271</v>
      </c>
      <c r="E113" s="123" t="s">
        <v>130</v>
      </c>
      <c r="F113" s="79"/>
      <c r="G113" s="79"/>
      <c r="H113" s="79"/>
      <c r="I113" s="79"/>
      <c r="J113" s="99">
        <v>5</v>
      </c>
      <c r="K113" s="79"/>
      <c r="L113" s="79"/>
      <c r="M113" s="79"/>
      <c r="N113" s="79"/>
      <c r="O113" s="79"/>
      <c r="P113" s="78">
        <f t="shared" si="2"/>
        <v>5</v>
      </c>
      <c r="Q113" s="79"/>
      <c r="R113" s="93"/>
      <c r="S113" s="83"/>
      <c r="T113" s="101"/>
      <c r="U113" s="102"/>
      <c r="V113" s="102"/>
    </row>
    <row r="114" s="41" customFormat="1" ht="92.25" customHeight="1" spans="1:22">
      <c r="A114" s="76">
        <v>109</v>
      </c>
      <c r="B114" s="124" t="s">
        <v>272</v>
      </c>
      <c r="C114" s="79" t="s">
        <v>69</v>
      </c>
      <c r="D114" s="91" t="s">
        <v>273</v>
      </c>
      <c r="E114" s="123" t="s">
        <v>274</v>
      </c>
      <c r="F114" s="79"/>
      <c r="G114" s="79"/>
      <c r="H114" s="79"/>
      <c r="I114" s="79"/>
      <c r="J114" s="99">
        <v>259</v>
      </c>
      <c r="K114" s="79"/>
      <c r="L114" s="79"/>
      <c r="M114" s="79"/>
      <c r="N114" s="79"/>
      <c r="O114" s="79"/>
      <c r="P114" s="78">
        <f t="shared" si="2"/>
        <v>259</v>
      </c>
      <c r="Q114" s="79"/>
      <c r="R114" s="93"/>
      <c r="S114" s="83"/>
      <c r="T114" s="101"/>
      <c r="U114" s="102"/>
      <c r="V114" s="102"/>
    </row>
    <row r="115" s="41" customFormat="1" ht="92.25" customHeight="1" spans="1:22">
      <c r="A115" s="76">
        <v>110</v>
      </c>
      <c r="B115" s="97" t="s">
        <v>275</v>
      </c>
      <c r="C115" s="79" t="s">
        <v>69</v>
      </c>
      <c r="D115" s="79" t="s">
        <v>276</v>
      </c>
      <c r="E115" s="80" t="s">
        <v>277</v>
      </c>
      <c r="F115" s="79"/>
      <c r="G115" s="79"/>
      <c r="H115" s="79"/>
      <c r="I115" s="79"/>
      <c r="J115" s="99">
        <v>3</v>
      </c>
      <c r="K115" s="79"/>
      <c r="L115" s="79"/>
      <c r="M115" s="79"/>
      <c r="N115" s="79"/>
      <c r="O115" s="79"/>
      <c r="P115" s="78">
        <f t="shared" si="2"/>
        <v>3</v>
      </c>
      <c r="Q115" s="79"/>
      <c r="R115" s="93"/>
      <c r="S115" s="83"/>
      <c r="T115" s="101"/>
      <c r="U115" s="102"/>
      <c r="V115" s="102"/>
    </row>
    <row r="116" s="41" customFormat="1" ht="92.25" customHeight="1" spans="1:22">
      <c r="A116" s="76">
        <v>111</v>
      </c>
      <c r="B116" s="97" t="s">
        <v>278</v>
      </c>
      <c r="C116" s="79" t="s">
        <v>47</v>
      </c>
      <c r="D116" s="79" t="s">
        <v>279</v>
      </c>
      <c r="E116" s="80" t="s">
        <v>85</v>
      </c>
      <c r="F116" s="79"/>
      <c r="G116" s="79"/>
      <c r="H116" s="79"/>
      <c r="I116" s="79"/>
      <c r="J116" s="99">
        <v>7</v>
      </c>
      <c r="K116" s="79"/>
      <c r="L116" s="79"/>
      <c r="M116" s="79"/>
      <c r="N116" s="79"/>
      <c r="O116" s="79"/>
      <c r="P116" s="78">
        <f t="shared" si="2"/>
        <v>7</v>
      </c>
      <c r="Q116" s="79"/>
      <c r="R116" s="93"/>
      <c r="S116" s="83"/>
      <c r="T116" s="101"/>
      <c r="U116" s="102"/>
      <c r="V116" s="102"/>
    </row>
    <row r="117" s="41" customFormat="1" ht="92.25" customHeight="1" spans="1:22">
      <c r="A117" s="76">
        <v>112</v>
      </c>
      <c r="B117" s="97" t="s">
        <v>280</v>
      </c>
      <c r="C117" s="79" t="s">
        <v>87</v>
      </c>
      <c r="D117" s="79" t="s">
        <v>281</v>
      </c>
      <c r="E117" s="80" t="s">
        <v>27</v>
      </c>
      <c r="F117" s="79"/>
      <c r="G117" s="79"/>
      <c r="H117" s="79"/>
      <c r="I117" s="79"/>
      <c r="J117" s="99">
        <v>4</v>
      </c>
      <c r="K117" s="79"/>
      <c r="L117" s="79"/>
      <c r="M117" s="79"/>
      <c r="N117" s="79"/>
      <c r="O117" s="79"/>
      <c r="P117" s="78">
        <f t="shared" si="2"/>
        <v>4</v>
      </c>
      <c r="Q117" s="79"/>
      <c r="R117" s="93"/>
      <c r="S117" s="83"/>
      <c r="T117" s="101"/>
      <c r="U117" s="102"/>
      <c r="V117" s="102"/>
    </row>
    <row r="118" s="41" customFormat="1" ht="92.25" customHeight="1" spans="1:22">
      <c r="A118" s="76">
        <v>113</v>
      </c>
      <c r="B118" s="97" t="s">
        <v>282</v>
      </c>
      <c r="C118" s="79" t="s">
        <v>69</v>
      </c>
      <c r="D118" s="79" t="s">
        <v>283</v>
      </c>
      <c r="E118" s="80" t="s">
        <v>27</v>
      </c>
      <c r="F118" s="79"/>
      <c r="G118" s="79"/>
      <c r="H118" s="79"/>
      <c r="I118" s="79"/>
      <c r="J118" s="99">
        <v>3</v>
      </c>
      <c r="K118" s="79"/>
      <c r="L118" s="79"/>
      <c r="M118" s="79"/>
      <c r="N118" s="79"/>
      <c r="O118" s="79"/>
      <c r="P118" s="78">
        <f t="shared" si="2"/>
        <v>3</v>
      </c>
      <c r="Q118" s="79"/>
      <c r="R118" s="93"/>
      <c r="S118" s="83"/>
      <c r="T118" s="101"/>
      <c r="U118" s="102"/>
      <c r="V118" s="102"/>
    </row>
    <row r="119" s="41" customFormat="1" ht="92.25" customHeight="1" spans="1:22">
      <c r="A119" s="76">
        <v>114</v>
      </c>
      <c r="B119" s="125" t="s">
        <v>284</v>
      </c>
      <c r="C119" s="79" t="s">
        <v>234</v>
      </c>
      <c r="D119" s="79" t="s">
        <v>285</v>
      </c>
      <c r="E119" s="80" t="s">
        <v>27</v>
      </c>
      <c r="F119" s="79"/>
      <c r="G119" s="79"/>
      <c r="H119" s="79"/>
      <c r="I119" s="79"/>
      <c r="J119" s="99">
        <v>50</v>
      </c>
      <c r="K119" s="79"/>
      <c r="L119" s="79"/>
      <c r="M119" s="79"/>
      <c r="N119" s="79"/>
      <c r="O119" s="79"/>
      <c r="P119" s="78">
        <f t="shared" si="2"/>
        <v>50</v>
      </c>
      <c r="Q119" s="79"/>
      <c r="R119" s="93"/>
      <c r="S119" s="83"/>
      <c r="T119" s="101"/>
      <c r="U119" s="102"/>
      <c r="V119" s="102"/>
    </row>
    <row r="120" s="41" customFormat="1" ht="92.25" customHeight="1" spans="1:22">
      <c r="A120" s="76">
        <v>115</v>
      </c>
      <c r="B120" s="125" t="s">
        <v>286</v>
      </c>
      <c r="C120" s="79" t="s">
        <v>69</v>
      </c>
      <c r="D120" s="79" t="s">
        <v>287</v>
      </c>
      <c r="E120" s="80" t="s">
        <v>27</v>
      </c>
      <c r="F120" s="79"/>
      <c r="G120" s="79"/>
      <c r="H120" s="79"/>
      <c r="I120" s="79"/>
      <c r="J120" s="99">
        <v>170</v>
      </c>
      <c r="K120" s="79"/>
      <c r="L120" s="79"/>
      <c r="M120" s="79"/>
      <c r="N120" s="79"/>
      <c r="O120" s="79"/>
      <c r="P120" s="78">
        <f t="shared" si="2"/>
        <v>170</v>
      </c>
      <c r="Q120" s="79"/>
      <c r="R120" s="93"/>
      <c r="S120" s="83"/>
      <c r="T120" s="101"/>
      <c r="U120" s="102"/>
      <c r="V120" s="102"/>
    </row>
    <row r="121" s="41" customFormat="1" ht="92.25" customHeight="1" spans="1:22">
      <c r="A121" s="76">
        <v>116</v>
      </c>
      <c r="B121" s="125" t="s">
        <v>288</v>
      </c>
      <c r="C121" s="79" t="s">
        <v>69</v>
      </c>
      <c r="D121" s="79" t="s">
        <v>289</v>
      </c>
      <c r="E121" s="80" t="s">
        <v>27</v>
      </c>
      <c r="F121" s="79"/>
      <c r="G121" s="79"/>
      <c r="H121" s="79"/>
      <c r="I121" s="79"/>
      <c r="J121" s="99">
        <v>100</v>
      </c>
      <c r="K121" s="79"/>
      <c r="L121" s="79"/>
      <c r="M121" s="79"/>
      <c r="N121" s="79"/>
      <c r="O121" s="79"/>
      <c r="P121" s="78">
        <f t="shared" si="2"/>
        <v>100</v>
      </c>
      <c r="Q121" s="79"/>
      <c r="R121" s="93"/>
      <c r="S121" s="83"/>
      <c r="T121" s="101"/>
      <c r="U121" s="102"/>
      <c r="V121" s="102"/>
    </row>
    <row r="122" s="41" customFormat="1" ht="92.25" customHeight="1" spans="1:22">
      <c r="A122" s="76">
        <v>117</v>
      </c>
      <c r="B122" s="97" t="s">
        <v>290</v>
      </c>
      <c r="C122" s="79" t="s">
        <v>69</v>
      </c>
      <c r="D122" s="79" t="s">
        <v>291</v>
      </c>
      <c r="E122" s="80" t="s">
        <v>27</v>
      </c>
      <c r="F122" s="79"/>
      <c r="G122" s="79"/>
      <c r="H122" s="79"/>
      <c r="I122" s="79"/>
      <c r="J122" s="99">
        <v>100</v>
      </c>
      <c r="K122" s="79"/>
      <c r="L122" s="79"/>
      <c r="M122" s="79"/>
      <c r="N122" s="79"/>
      <c r="O122" s="79"/>
      <c r="P122" s="78">
        <f t="shared" si="2"/>
        <v>100</v>
      </c>
      <c r="Q122" s="79"/>
      <c r="R122" s="93"/>
      <c r="S122" s="83"/>
      <c r="T122" s="101"/>
      <c r="U122" s="102"/>
      <c r="V122" s="102"/>
    </row>
    <row r="123" s="41" customFormat="1" ht="92.25" customHeight="1" spans="1:22">
      <c r="A123" s="76">
        <v>118</v>
      </c>
      <c r="B123" s="97" t="s">
        <v>292</v>
      </c>
      <c r="C123" s="79" t="s">
        <v>69</v>
      </c>
      <c r="D123" s="79" t="s">
        <v>293</v>
      </c>
      <c r="E123" s="80" t="s">
        <v>27</v>
      </c>
      <c r="F123" s="79"/>
      <c r="G123" s="79"/>
      <c r="H123" s="79"/>
      <c r="I123" s="79"/>
      <c r="J123" s="99">
        <v>50</v>
      </c>
      <c r="K123" s="79"/>
      <c r="L123" s="79"/>
      <c r="M123" s="79"/>
      <c r="N123" s="79"/>
      <c r="O123" s="97"/>
      <c r="P123" s="78">
        <f t="shared" si="2"/>
        <v>50</v>
      </c>
      <c r="Q123" s="79"/>
      <c r="R123" s="93"/>
      <c r="S123" s="83"/>
      <c r="T123" s="101"/>
      <c r="U123" s="102"/>
      <c r="V123" s="102"/>
    </row>
    <row r="124" s="41" customFormat="1" ht="92.25" customHeight="1" spans="1:22">
      <c r="A124" s="76">
        <v>119</v>
      </c>
      <c r="B124" s="97" t="s">
        <v>294</v>
      </c>
      <c r="C124" s="79" t="s">
        <v>69</v>
      </c>
      <c r="D124" s="79" t="s">
        <v>295</v>
      </c>
      <c r="E124" s="80" t="s">
        <v>27</v>
      </c>
      <c r="F124" s="79"/>
      <c r="G124" s="79"/>
      <c r="H124" s="79"/>
      <c r="I124" s="79"/>
      <c r="J124" s="99">
        <v>10</v>
      </c>
      <c r="K124" s="79"/>
      <c r="L124" s="79"/>
      <c r="M124" s="79"/>
      <c r="N124" s="79"/>
      <c r="O124" s="97"/>
      <c r="P124" s="78">
        <f t="shared" si="2"/>
        <v>10</v>
      </c>
      <c r="Q124" s="79"/>
      <c r="R124" s="93"/>
      <c r="S124" s="83"/>
      <c r="T124" s="101"/>
      <c r="U124" s="102"/>
      <c r="V124" s="102"/>
    </row>
    <row r="125" s="41" customFormat="1" ht="92.25" customHeight="1" spans="1:22">
      <c r="A125" s="76">
        <v>120</v>
      </c>
      <c r="B125" s="97" t="s">
        <v>296</v>
      </c>
      <c r="C125" s="79" t="s">
        <v>69</v>
      </c>
      <c r="D125" s="79" t="s">
        <v>297</v>
      </c>
      <c r="E125" s="80" t="s">
        <v>27</v>
      </c>
      <c r="F125" s="79"/>
      <c r="G125" s="79"/>
      <c r="H125" s="79"/>
      <c r="I125" s="79"/>
      <c r="J125" s="99">
        <v>300</v>
      </c>
      <c r="K125" s="79"/>
      <c r="L125" s="79"/>
      <c r="M125" s="79"/>
      <c r="N125" s="79"/>
      <c r="O125" s="97"/>
      <c r="P125" s="78">
        <f t="shared" si="2"/>
        <v>300</v>
      </c>
      <c r="Q125" s="79"/>
      <c r="R125" s="93"/>
      <c r="S125" s="83"/>
      <c r="T125" s="101"/>
      <c r="U125" s="102"/>
      <c r="V125" s="102"/>
    </row>
    <row r="126" s="41" customFormat="1" ht="92.25" customHeight="1" spans="1:22">
      <c r="A126" s="76">
        <v>121</v>
      </c>
      <c r="B126" s="97" t="s">
        <v>298</v>
      </c>
      <c r="C126" s="79" t="s">
        <v>227</v>
      </c>
      <c r="D126" s="79" t="s">
        <v>299</v>
      </c>
      <c r="E126" s="80" t="s">
        <v>27</v>
      </c>
      <c r="F126" s="79"/>
      <c r="G126" s="79"/>
      <c r="H126" s="79"/>
      <c r="I126" s="79"/>
      <c r="J126" s="99">
        <v>300</v>
      </c>
      <c r="K126" s="79"/>
      <c r="L126" s="79"/>
      <c r="M126" s="79"/>
      <c r="N126" s="79"/>
      <c r="O126" s="97"/>
      <c r="P126" s="78">
        <f t="shared" si="2"/>
        <v>300</v>
      </c>
      <c r="Q126" s="79"/>
      <c r="R126" s="93"/>
      <c r="S126" s="83"/>
      <c r="T126" s="101"/>
      <c r="U126" s="102"/>
      <c r="V126" s="102"/>
    </row>
    <row r="127" s="41" customFormat="1" ht="92.25" customHeight="1" spans="1:22">
      <c r="A127" s="76">
        <v>122</v>
      </c>
      <c r="B127" s="97" t="s">
        <v>300</v>
      </c>
      <c r="C127" s="79" t="s">
        <v>227</v>
      </c>
      <c r="D127" s="79" t="s">
        <v>301</v>
      </c>
      <c r="E127" s="80" t="s">
        <v>27</v>
      </c>
      <c r="F127" s="98"/>
      <c r="G127" s="79"/>
      <c r="H127" s="79"/>
      <c r="I127" s="79"/>
      <c r="J127" s="99">
        <v>300</v>
      </c>
      <c r="K127" s="79"/>
      <c r="L127" s="79"/>
      <c r="M127" s="79"/>
      <c r="N127" s="79"/>
      <c r="O127" s="99"/>
      <c r="P127" s="78">
        <f t="shared" si="2"/>
        <v>300</v>
      </c>
      <c r="Q127" s="79"/>
      <c r="R127" s="93"/>
      <c r="S127" s="83"/>
      <c r="T127" s="101"/>
      <c r="U127" s="102"/>
      <c r="V127" s="102"/>
    </row>
    <row r="128" s="41" customFormat="1" ht="92.25" customHeight="1" spans="1:22">
      <c r="A128" s="76">
        <v>123</v>
      </c>
      <c r="B128" s="97" t="s">
        <v>302</v>
      </c>
      <c r="C128" s="79" t="s">
        <v>227</v>
      </c>
      <c r="D128" s="79" t="s">
        <v>303</v>
      </c>
      <c r="E128" s="80" t="s">
        <v>27</v>
      </c>
      <c r="F128" s="98"/>
      <c r="G128" s="79"/>
      <c r="H128" s="79"/>
      <c r="I128" s="79"/>
      <c r="J128" s="99">
        <v>540</v>
      </c>
      <c r="K128" s="79"/>
      <c r="L128" s="79"/>
      <c r="M128" s="79"/>
      <c r="N128" s="79"/>
      <c r="O128" s="99"/>
      <c r="P128" s="78">
        <f t="shared" si="2"/>
        <v>540</v>
      </c>
      <c r="Q128" s="79"/>
      <c r="R128" s="93"/>
      <c r="S128" s="83"/>
      <c r="T128" s="101"/>
      <c r="U128" s="102"/>
      <c r="V128" s="102"/>
    </row>
    <row r="129" s="41" customFormat="1" ht="92.25" customHeight="1" spans="1:22">
      <c r="A129" s="76">
        <v>124</v>
      </c>
      <c r="B129" s="97" t="s">
        <v>304</v>
      </c>
      <c r="C129" s="79" t="s">
        <v>69</v>
      </c>
      <c r="D129" s="79" t="s">
        <v>305</v>
      </c>
      <c r="E129" s="80" t="s">
        <v>172</v>
      </c>
      <c r="F129" s="79"/>
      <c r="G129" s="79"/>
      <c r="H129" s="79"/>
      <c r="I129" s="79"/>
      <c r="J129" s="99">
        <v>12</v>
      </c>
      <c r="K129" s="79"/>
      <c r="L129" s="79"/>
      <c r="M129" s="79"/>
      <c r="N129" s="79"/>
      <c r="O129" s="97"/>
      <c r="P129" s="78">
        <f t="shared" si="2"/>
        <v>12</v>
      </c>
      <c r="Q129" s="79"/>
      <c r="R129" s="93"/>
      <c r="S129" s="83"/>
      <c r="T129" s="101"/>
      <c r="U129" s="102"/>
      <c r="V129" s="102"/>
    </row>
    <row r="130" s="41" customFormat="1" ht="92.25" customHeight="1" spans="1:22">
      <c r="A130" s="76">
        <v>125</v>
      </c>
      <c r="B130" s="97" t="s">
        <v>306</v>
      </c>
      <c r="C130" s="79" t="s">
        <v>307</v>
      </c>
      <c r="D130" s="79" t="s">
        <v>308</v>
      </c>
      <c r="E130" s="80" t="s">
        <v>27</v>
      </c>
      <c r="F130" s="79"/>
      <c r="G130" s="79"/>
      <c r="H130" s="79"/>
      <c r="I130" s="79"/>
      <c r="J130" s="99">
        <v>100</v>
      </c>
      <c r="K130" s="79"/>
      <c r="L130" s="79"/>
      <c r="M130" s="79"/>
      <c r="N130" s="79"/>
      <c r="O130" s="97"/>
      <c r="P130" s="78">
        <f t="shared" si="2"/>
        <v>100</v>
      </c>
      <c r="Q130" s="79"/>
      <c r="R130" s="93"/>
      <c r="S130" s="83"/>
      <c r="T130" s="101"/>
      <c r="U130" s="102"/>
      <c r="V130" s="102"/>
    </row>
    <row r="131" s="41" customFormat="1" ht="92.25" customHeight="1" spans="1:22">
      <c r="A131" s="76">
        <v>126</v>
      </c>
      <c r="B131" s="97" t="s">
        <v>309</v>
      </c>
      <c r="C131" s="79" t="s">
        <v>69</v>
      </c>
      <c r="D131" s="79" t="s">
        <v>310</v>
      </c>
      <c r="E131" s="80" t="s">
        <v>27</v>
      </c>
      <c r="F131" s="79"/>
      <c r="G131" s="79"/>
      <c r="H131" s="79"/>
      <c r="I131" s="79"/>
      <c r="J131" s="99">
        <v>100</v>
      </c>
      <c r="K131" s="79"/>
      <c r="L131" s="79"/>
      <c r="M131" s="79"/>
      <c r="N131" s="79"/>
      <c r="O131" s="97"/>
      <c r="P131" s="78">
        <f t="shared" si="2"/>
        <v>100</v>
      </c>
      <c r="Q131" s="79"/>
      <c r="R131" s="93"/>
      <c r="S131" s="83"/>
      <c r="T131" s="101"/>
      <c r="U131" s="102"/>
      <c r="V131" s="102"/>
    </row>
    <row r="132" s="41" customFormat="1" ht="92.25" customHeight="1" spans="1:22">
      <c r="A132" s="76">
        <v>127</v>
      </c>
      <c r="B132" s="78" t="s">
        <v>311</v>
      </c>
      <c r="C132" s="79" t="s">
        <v>44</v>
      </c>
      <c r="D132" s="79" t="s">
        <v>312</v>
      </c>
      <c r="E132" s="80" t="s">
        <v>27</v>
      </c>
      <c r="F132" s="79"/>
      <c r="G132" s="79"/>
      <c r="H132" s="79"/>
      <c r="I132" s="79"/>
      <c r="J132" s="78">
        <v>540</v>
      </c>
      <c r="K132" s="79"/>
      <c r="L132" s="79"/>
      <c r="M132" s="79"/>
      <c r="N132" s="79"/>
      <c r="O132" s="97"/>
      <c r="P132" s="78">
        <f t="shared" si="2"/>
        <v>540</v>
      </c>
      <c r="Q132" s="79"/>
      <c r="R132" s="93"/>
      <c r="S132" s="83"/>
      <c r="T132" s="101"/>
      <c r="U132" s="102"/>
      <c r="V132" s="102"/>
    </row>
    <row r="133" s="42" customFormat="1" ht="92.25" customHeight="1" spans="1:22">
      <c r="A133" s="76">
        <v>128</v>
      </c>
      <c r="B133" s="78" t="s">
        <v>313</v>
      </c>
      <c r="C133" s="78" t="s">
        <v>69</v>
      </c>
      <c r="D133" s="79" t="s">
        <v>314</v>
      </c>
      <c r="E133" s="80" t="s">
        <v>27</v>
      </c>
      <c r="F133" s="78"/>
      <c r="G133" s="78"/>
      <c r="H133" s="78"/>
      <c r="I133" s="78"/>
      <c r="J133" s="78">
        <v>540</v>
      </c>
      <c r="K133" s="78"/>
      <c r="L133" s="78"/>
      <c r="M133" s="78"/>
      <c r="N133" s="78"/>
      <c r="O133" s="78"/>
      <c r="P133" s="78">
        <f t="shared" si="2"/>
        <v>540</v>
      </c>
      <c r="Q133" s="78"/>
      <c r="R133" s="82"/>
      <c r="S133" s="83"/>
    </row>
    <row r="134" s="42" customFormat="1" ht="92.25" customHeight="1" spans="1:22">
      <c r="A134" s="76">
        <v>129</v>
      </c>
      <c r="B134" s="78" t="s">
        <v>315</v>
      </c>
      <c r="C134" s="78" t="s">
        <v>69</v>
      </c>
      <c r="D134" s="79" t="s">
        <v>316</v>
      </c>
      <c r="E134" s="80" t="s">
        <v>27</v>
      </c>
      <c r="F134" s="78"/>
      <c r="G134" s="78"/>
      <c r="H134" s="78"/>
      <c r="I134" s="78"/>
      <c r="J134" s="78">
        <v>540</v>
      </c>
      <c r="K134" s="78"/>
      <c r="L134" s="78"/>
      <c r="M134" s="78"/>
      <c r="N134" s="78"/>
      <c r="O134" s="78"/>
      <c r="P134" s="78">
        <f t="shared" si="2"/>
        <v>540</v>
      </c>
      <c r="Q134" s="78"/>
      <c r="R134" s="82"/>
      <c r="S134" s="83"/>
    </row>
    <row r="135" s="42" customFormat="1" ht="92.25" customHeight="1" spans="1:22">
      <c r="A135" s="76">
        <v>130</v>
      </c>
      <c r="B135" s="78" t="s">
        <v>317</v>
      </c>
      <c r="C135" s="78" t="s">
        <v>69</v>
      </c>
      <c r="D135" s="79" t="s">
        <v>318</v>
      </c>
      <c r="E135" s="80" t="s">
        <v>27</v>
      </c>
      <c r="F135" s="78"/>
      <c r="G135" s="78"/>
      <c r="H135" s="78"/>
      <c r="I135" s="78"/>
      <c r="J135" s="78">
        <v>540</v>
      </c>
      <c r="K135" s="78"/>
      <c r="L135" s="78"/>
      <c r="M135" s="78"/>
      <c r="N135" s="78"/>
      <c r="O135" s="78"/>
      <c r="P135" s="78">
        <f t="shared" si="2"/>
        <v>540</v>
      </c>
      <c r="Q135" s="78"/>
      <c r="R135" s="82"/>
      <c r="S135" s="83"/>
    </row>
    <row r="136" s="42" customFormat="1" ht="92.25" customHeight="1" spans="1:22">
      <c r="A136" s="76">
        <v>131</v>
      </c>
      <c r="B136" s="78" t="s">
        <v>319</v>
      </c>
      <c r="C136" s="78" t="s">
        <v>69</v>
      </c>
      <c r="D136" s="79" t="s">
        <v>320</v>
      </c>
      <c r="E136" s="80" t="s">
        <v>27</v>
      </c>
      <c r="F136" s="78"/>
      <c r="G136" s="78"/>
      <c r="H136" s="78"/>
      <c r="I136" s="78"/>
      <c r="J136" s="78">
        <v>540</v>
      </c>
      <c r="K136" s="78"/>
      <c r="L136" s="78"/>
      <c r="M136" s="78"/>
      <c r="N136" s="78"/>
      <c r="O136" s="78"/>
      <c r="P136" s="78">
        <f t="shared" si="2"/>
        <v>540</v>
      </c>
      <c r="Q136" s="78"/>
      <c r="R136" s="82"/>
      <c r="S136" s="83"/>
    </row>
    <row r="137" s="43" customFormat="1" ht="92.25" customHeight="1" spans="1:22">
      <c r="A137" s="76">
        <v>132</v>
      </c>
      <c r="B137" s="78" t="s">
        <v>321</v>
      </c>
      <c r="C137" s="78" t="s">
        <v>69</v>
      </c>
      <c r="D137" s="79" t="s">
        <v>322</v>
      </c>
      <c r="E137" s="80" t="s">
        <v>27</v>
      </c>
      <c r="F137" s="78"/>
      <c r="G137" s="78"/>
      <c r="H137" s="78"/>
      <c r="I137" s="78"/>
      <c r="J137" s="78">
        <v>1200</v>
      </c>
      <c r="K137" s="78"/>
      <c r="L137" s="78"/>
      <c r="M137" s="78"/>
      <c r="N137" s="78"/>
      <c r="O137" s="78"/>
      <c r="P137" s="78">
        <f t="shared" si="2"/>
        <v>1200</v>
      </c>
      <c r="Q137" s="78"/>
      <c r="R137" s="82"/>
      <c r="S137" s="83"/>
    </row>
    <row r="138" s="42" customFormat="1" ht="92.25" customHeight="1" spans="1:22">
      <c r="A138" s="76">
        <v>133</v>
      </c>
      <c r="B138" s="78" t="s">
        <v>323</v>
      </c>
      <c r="C138" s="78" t="s">
        <v>69</v>
      </c>
      <c r="D138" s="98" t="s">
        <v>324</v>
      </c>
      <c r="E138" s="80" t="s">
        <v>27</v>
      </c>
      <c r="F138" s="78"/>
      <c r="G138" s="78"/>
      <c r="H138" s="78"/>
      <c r="I138" s="78"/>
      <c r="J138" s="78">
        <v>260</v>
      </c>
      <c r="K138" s="78"/>
      <c r="L138" s="78"/>
      <c r="M138" s="78"/>
      <c r="N138" s="78"/>
      <c r="O138" s="78"/>
      <c r="P138" s="78">
        <f t="shared" si="2"/>
        <v>260</v>
      </c>
      <c r="Q138" s="78"/>
      <c r="R138" s="82" t="str">
        <f>_xlfn.DISPIMG("ID_3A15AA4BE02B4DC782191AF7C94EB293",1)</f>
        <v>=DISPIMG("ID_3A15AA4BE02B4DC782191AF7C94EB293",1)</v>
      </c>
      <c r="S138" s="83"/>
    </row>
    <row r="139" s="42" customFormat="1" ht="92.25" customHeight="1" spans="1:22">
      <c r="A139" s="76">
        <v>134</v>
      </c>
      <c r="B139" s="78" t="s">
        <v>325</v>
      </c>
      <c r="C139" s="78" t="s">
        <v>69</v>
      </c>
      <c r="D139" s="79" t="s">
        <v>326</v>
      </c>
      <c r="E139" s="80" t="s">
        <v>27</v>
      </c>
      <c r="F139" s="78"/>
      <c r="G139" s="78"/>
      <c r="H139" s="78"/>
      <c r="I139" s="78"/>
      <c r="J139" s="78">
        <v>265</v>
      </c>
      <c r="K139" s="78"/>
      <c r="L139" s="78"/>
      <c r="M139" s="78"/>
      <c r="N139" s="78"/>
      <c r="O139" s="78"/>
      <c r="P139" s="78">
        <f t="shared" si="2"/>
        <v>265</v>
      </c>
      <c r="Q139" s="78"/>
      <c r="R139" s="82"/>
      <c r="S139" s="83"/>
    </row>
    <row r="140" s="42" customFormat="1" ht="92.25" customHeight="1" spans="1:22">
      <c r="A140" s="76">
        <v>135</v>
      </c>
      <c r="B140" s="78" t="s">
        <v>327</v>
      </c>
      <c r="C140" s="78" t="s">
        <v>69</v>
      </c>
      <c r="D140" s="79" t="s">
        <v>328</v>
      </c>
      <c r="E140" s="80" t="s">
        <v>27</v>
      </c>
      <c r="F140" s="78"/>
      <c r="G140" s="78"/>
      <c r="H140" s="78"/>
      <c r="I140" s="78"/>
      <c r="J140" s="78">
        <v>265</v>
      </c>
      <c r="K140" s="78"/>
      <c r="L140" s="78"/>
      <c r="M140" s="78"/>
      <c r="N140" s="78"/>
      <c r="O140" s="78"/>
      <c r="P140" s="78">
        <f t="shared" si="2"/>
        <v>265</v>
      </c>
      <c r="Q140" s="78"/>
      <c r="R140" s="82"/>
      <c r="S140" s="83"/>
    </row>
    <row r="141" s="42" customFormat="1" ht="92.25" customHeight="1" spans="1:22">
      <c r="A141" s="76">
        <v>136</v>
      </c>
      <c r="B141" s="126" t="s">
        <v>329</v>
      </c>
      <c r="C141" s="78" t="s">
        <v>69</v>
      </c>
      <c r="D141" s="98" t="s">
        <v>330</v>
      </c>
      <c r="E141" s="80" t="s">
        <v>172</v>
      </c>
      <c r="F141" s="78"/>
      <c r="G141" s="78"/>
      <c r="H141" s="78"/>
      <c r="I141" s="78"/>
      <c r="J141" s="78">
        <v>279</v>
      </c>
      <c r="K141" s="78"/>
      <c r="L141" s="78"/>
      <c r="M141" s="78"/>
      <c r="N141" s="78"/>
      <c r="O141" s="78"/>
      <c r="P141" s="78">
        <f t="shared" si="2"/>
        <v>279</v>
      </c>
      <c r="Q141" s="78"/>
      <c r="R141" s="82" t="str">
        <f>_xlfn.DISPIMG("ID_44C678BBC1814E408A954FBFC01E403C",1)</f>
        <v>=DISPIMG("ID_44C678BBC1814E408A954FBFC01E403C",1)</v>
      </c>
      <c r="S141" s="83"/>
    </row>
    <row r="142" s="42" customFormat="1" ht="92.25" customHeight="1" spans="1:22">
      <c r="A142" s="76">
        <v>137</v>
      </c>
      <c r="B142" s="78" t="s">
        <v>331</v>
      </c>
      <c r="C142" s="78" t="s">
        <v>180</v>
      </c>
      <c r="D142" s="98" t="s">
        <v>332</v>
      </c>
      <c r="E142" s="80" t="s">
        <v>172</v>
      </c>
      <c r="F142" s="78"/>
      <c r="G142" s="78"/>
      <c r="H142" s="78"/>
      <c r="I142" s="78"/>
      <c r="J142" s="78">
        <v>265</v>
      </c>
      <c r="K142" s="78"/>
      <c r="L142" s="78"/>
      <c r="M142" s="78"/>
      <c r="N142" s="78"/>
      <c r="O142" s="78"/>
      <c r="P142" s="78">
        <f t="shared" si="2"/>
        <v>265</v>
      </c>
      <c r="Q142" s="77"/>
      <c r="R142" s="82" t="str">
        <f>_xlfn.DISPIMG("ID_C06EC06FDE3D4CD8ACCBCE78DE9CE995",1)</f>
        <v>=DISPIMG("ID_C06EC06FDE3D4CD8ACCBCE78DE9CE995",1)</v>
      </c>
      <c r="S142" s="83"/>
    </row>
    <row r="143" s="42" customFormat="1" ht="92.25" customHeight="1" spans="1:22">
      <c r="A143" s="76">
        <v>138</v>
      </c>
      <c r="B143" s="78" t="s">
        <v>333</v>
      </c>
      <c r="C143" s="78" t="s">
        <v>69</v>
      </c>
      <c r="D143" s="79" t="s">
        <v>334</v>
      </c>
      <c r="E143" s="80" t="s">
        <v>172</v>
      </c>
      <c r="F143" s="78"/>
      <c r="G143" s="78"/>
      <c r="H143" s="78"/>
      <c r="I143" s="78"/>
      <c r="J143" s="78">
        <v>270</v>
      </c>
      <c r="K143" s="78"/>
      <c r="L143" s="78"/>
      <c r="M143" s="78"/>
      <c r="N143" s="78"/>
      <c r="O143" s="78"/>
      <c r="P143" s="78">
        <f t="shared" si="2"/>
        <v>270</v>
      </c>
      <c r="Q143" s="77"/>
      <c r="R143" s="82"/>
      <c r="S143" s="83"/>
    </row>
    <row r="144" s="43" customFormat="1" ht="92.25" customHeight="1" spans="1:22">
      <c r="A144" s="76">
        <v>139</v>
      </c>
      <c r="B144" s="78" t="s">
        <v>335</v>
      </c>
      <c r="C144" s="78" t="s">
        <v>69</v>
      </c>
      <c r="D144" s="98" t="s">
        <v>336</v>
      </c>
      <c r="E144" s="80" t="s">
        <v>172</v>
      </c>
      <c r="F144" s="78"/>
      <c r="G144" s="78"/>
      <c r="H144" s="78"/>
      <c r="I144" s="78"/>
      <c r="J144" s="78">
        <v>260</v>
      </c>
      <c r="K144" s="78"/>
      <c r="L144" s="78"/>
      <c r="M144" s="78"/>
      <c r="N144" s="78"/>
      <c r="O144" s="78"/>
      <c r="P144" s="78">
        <f t="shared" si="2"/>
        <v>260</v>
      </c>
      <c r="Q144" s="78"/>
      <c r="R144" s="82" t="str">
        <f>_xlfn.DISPIMG("ID_31C21B438BA145CF92E399822559F841",1)</f>
        <v>=DISPIMG("ID_31C21B438BA145CF92E399822559F841",1)</v>
      </c>
      <c r="S144" s="83"/>
    </row>
    <row r="145" s="43" customFormat="1" ht="92.25" customHeight="1" spans="1:19">
      <c r="A145" s="76">
        <v>140</v>
      </c>
      <c r="B145" s="78" t="s">
        <v>337</v>
      </c>
      <c r="C145" s="78" t="s">
        <v>44</v>
      </c>
      <c r="D145" s="79" t="s">
        <v>338</v>
      </c>
      <c r="E145" s="80" t="s">
        <v>27</v>
      </c>
      <c r="F145" s="78"/>
      <c r="G145" s="78"/>
      <c r="H145" s="78"/>
      <c r="I145" s="78"/>
      <c r="J145" s="78">
        <v>15</v>
      </c>
      <c r="K145" s="78"/>
      <c r="L145" s="78"/>
      <c r="M145" s="78"/>
      <c r="N145" s="78"/>
      <c r="O145" s="78"/>
      <c r="P145" s="78">
        <f t="shared" si="2"/>
        <v>15</v>
      </c>
      <c r="Q145" s="78"/>
      <c r="R145" s="82"/>
      <c r="S145" s="83"/>
    </row>
    <row r="146" s="43" customFormat="1" ht="92.25" customHeight="1" spans="1:19">
      <c r="A146" s="76">
        <v>141</v>
      </c>
      <c r="B146" s="78" t="s">
        <v>339</v>
      </c>
      <c r="C146" s="78" t="s">
        <v>44</v>
      </c>
      <c r="D146" s="79" t="s">
        <v>340</v>
      </c>
      <c r="E146" s="80" t="s">
        <v>27</v>
      </c>
      <c r="F146" s="78"/>
      <c r="G146" s="78"/>
      <c r="H146" s="78"/>
      <c r="I146" s="78"/>
      <c r="J146" s="78">
        <v>1000</v>
      </c>
      <c r="K146" s="78"/>
      <c r="L146" s="78"/>
      <c r="M146" s="78"/>
      <c r="N146" s="78"/>
      <c r="O146" s="78"/>
      <c r="P146" s="78">
        <f t="shared" si="2"/>
        <v>1000</v>
      </c>
      <c r="Q146" s="78"/>
      <c r="R146" s="82"/>
      <c r="S146" s="83"/>
    </row>
    <row r="147" s="43" customFormat="1" ht="92.25" customHeight="1" spans="1:19">
      <c r="A147" s="76">
        <v>142</v>
      </c>
      <c r="B147" s="78" t="s">
        <v>341</v>
      </c>
      <c r="C147" s="78" t="s">
        <v>69</v>
      </c>
      <c r="D147" s="79" t="s">
        <v>342</v>
      </c>
      <c r="E147" s="80" t="s">
        <v>27</v>
      </c>
      <c r="F147" s="78"/>
      <c r="G147" s="78"/>
      <c r="H147" s="78"/>
      <c r="I147" s="78"/>
      <c r="J147" s="78">
        <v>30</v>
      </c>
      <c r="K147" s="78"/>
      <c r="L147" s="78"/>
      <c r="M147" s="78"/>
      <c r="N147" s="78"/>
      <c r="O147" s="78"/>
      <c r="P147" s="78">
        <f t="shared" si="2"/>
        <v>30</v>
      </c>
      <c r="Q147" s="78"/>
      <c r="R147" s="82"/>
      <c r="S147" s="83"/>
    </row>
    <row r="148" s="43" customFormat="1" ht="92.25" customHeight="1" spans="1:19">
      <c r="A148" s="76">
        <v>143</v>
      </c>
      <c r="B148" s="78" t="s">
        <v>343</v>
      </c>
      <c r="C148" s="78" t="s">
        <v>69</v>
      </c>
      <c r="D148" s="79" t="s">
        <v>344</v>
      </c>
      <c r="E148" s="80" t="s">
        <v>27</v>
      </c>
      <c r="F148" s="78"/>
      <c r="G148" s="78"/>
      <c r="H148" s="78"/>
      <c r="I148" s="78"/>
      <c r="J148" s="78">
        <v>30</v>
      </c>
      <c r="K148" s="78"/>
      <c r="L148" s="78"/>
      <c r="M148" s="78"/>
      <c r="N148" s="78"/>
      <c r="O148" s="78"/>
      <c r="P148" s="78">
        <f t="shared" si="2"/>
        <v>30</v>
      </c>
      <c r="Q148" s="78"/>
      <c r="R148" s="82"/>
      <c r="S148" s="83"/>
    </row>
    <row r="149" s="43" customFormat="1" ht="92.25" customHeight="1" spans="1:19">
      <c r="A149" s="76">
        <v>144</v>
      </c>
      <c r="B149" s="78" t="s">
        <v>345</v>
      </c>
      <c r="C149" s="78" t="s">
        <v>69</v>
      </c>
      <c r="D149" s="98" t="s">
        <v>346</v>
      </c>
      <c r="E149" s="80" t="s">
        <v>27</v>
      </c>
      <c r="F149" s="78"/>
      <c r="G149" s="78"/>
      <c r="H149" s="78"/>
      <c r="I149" s="78"/>
      <c r="J149" s="78">
        <v>1200</v>
      </c>
      <c r="K149" s="78"/>
      <c r="L149" s="78"/>
      <c r="M149" s="78"/>
      <c r="N149" s="78"/>
      <c r="O149" s="78"/>
      <c r="P149" s="78">
        <f t="shared" si="2"/>
        <v>1200</v>
      </c>
      <c r="Q149" s="78"/>
      <c r="R149" s="82"/>
      <c r="S149" s="83"/>
    </row>
    <row r="150" s="43" customFormat="1" ht="92.25" customHeight="1" spans="1:19">
      <c r="A150" s="76">
        <v>145</v>
      </c>
      <c r="B150" s="78" t="s">
        <v>347</v>
      </c>
      <c r="C150" s="78" t="s">
        <v>69</v>
      </c>
      <c r="D150" s="79" t="s">
        <v>348</v>
      </c>
      <c r="E150" s="80" t="s">
        <v>27</v>
      </c>
      <c r="F150" s="78"/>
      <c r="G150" s="78"/>
      <c r="H150" s="78"/>
      <c r="I150" s="78"/>
      <c r="J150" s="78">
        <v>600</v>
      </c>
      <c r="K150" s="78"/>
      <c r="L150" s="78"/>
      <c r="M150" s="78"/>
      <c r="N150" s="78"/>
      <c r="O150" s="78"/>
      <c r="P150" s="78">
        <f t="shared" si="2"/>
        <v>600</v>
      </c>
      <c r="Q150" s="78"/>
      <c r="R150" s="82"/>
      <c r="S150" s="83"/>
    </row>
    <row r="151" s="43" customFormat="1" ht="92.25" customHeight="1" spans="1:19">
      <c r="A151" s="76">
        <v>146</v>
      </c>
      <c r="B151" s="78" t="s">
        <v>349</v>
      </c>
      <c r="C151" s="78" t="s">
        <v>69</v>
      </c>
      <c r="D151" s="79" t="s">
        <v>350</v>
      </c>
      <c r="E151" s="80" t="s">
        <v>27</v>
      </c>
      <c r="F151" s="78"/>
      <c r="G151" s="78"/>
      <c r="H151" s="78"/>
      <c r="I151" s="78"/>
      <c r="J151" s="78">
        <v>5</v>
      </c>
      <c r="K151" s="78"/>
      <c r="L151" s="78"/>
      <c r="M151" s="78"/>
      <c r="N151" s="78"/>
      <c r="O151" s="78"/>
      <c r="P151" s="78">
        <f t="shared" si="2"/>
        <v>5</v>
      </c>
      <c r="Q151" s="78"/>
      <c r="R151" s="82"/>
      <c r="S151" s="83"/>
    </row>
    <row r="152" s="43" customFormat="1" ht="92.25" customHeight="1" spans="1:19">
      <c r="A152" s="76">
        <v>147</v>
      </c>
      <c r="B152" s="78" t="s">
        <v>351</v>
      </c>
      <c r="C152" s="78" t="s">
        <v>69</v>
      </c>
      <c r="D152" s="79" t="s">
        <v>352</v>
      </c>
      <c r="E152" s="80" t="s">
        <v>27</v>
      </c>
      <c r="F152" s="78"/>
      <c r="G152" s="78"/>
      <c r="H152" s="78"/>
      <c r="I152" s="78"/>
      <c r="J152" s="78">
        <v>20</v>
      </c>
      <c r="K152" s="78"/>
      <c r="L152" s="78"/>
      <c r="M152" s="78"/>
      <c r="N152" s="78"/>
      <c r="O152" s="78"/>
      <c r="P152" s="78">
        <f t="shared" si="2"/>
        <v>20</v>
      </c>
      <c r="Q152" s="78"/>
      <c r="R152" s="82"/>
      <c r="S152" s="83"/>
    </row>
    <row r="153" s="43" customFormat="1" ht="92.25" customHeight="1" spans="1:19">
      <c r="A153" s="76">
        <v>148</v>
      </c>
      <c r="B153" s="78" t="s">
        <v>353</v>
      </c>
      <c r="C153" s="78"/>
      <c r="D153" s="79" t="s">
        <v>354</v>
      </c>
      <c r="E153" s="80" t="s">
        <v>27</v>
      </c>
      <c r="F153" s="78"/>
      <c r="G153" s="78"/>
      <c r="H153" s="78"/>
      <c r="I153" s="78"/>
      <c r="J153" s="78">
        <v>100</v>
      </c>
      <c r="K153" s="78"/>
      <c r="L153" s="78"/>
      <c r="M153" s="78"/>
      <c r="N153" s="78"/>
      <c r="O153" s="78"/>
      <c r="P153" s="78">
        <f t="shared" si="2"/>
        <v>100</v>
      </c>
      <c r="Q153" s="78"/>
      <c r="R153" s="82"/>
      <c r="S153" s="83"/>
    </row>
    <row r="154" s="42" customFormat="1" ht="92.25" customHeight="1" spans="1:19">
      <c r="A154" s="76">
        <v>149</v>
      </c>
      <c r="B154" s="78" t="s">
        <v>355</v>
      </c>
      <c r="C154" s="78" t="s">
        <v>69</v>
      </c>
      <c r="D154" s="80" t="s">
        <v>356</v>
      </c>
      <c r="E154" s="80" t="s">
        <v>172</v>
      </c>
      <c r="F154" s="78"/>
      <c r="G154" s="78"/>
      <c r="H154" s="78"/>
      <c r="I154" s="78"/>
      <c r="J154" s="21">
        <v>1200</v>
      </c>
      <c r="K154" s="78"/>
      <c r="L154" s="78"/>
      <c r="M154" s="78"/>
      <c r="N154" s="78"/>
      <c r="O154" s="78"/>
      <c r="P154" s="78">
        <f t="shared" si="2"/>
        <v>1200</v>
      </c>
      <c r="Q154" s="78"/>
      <c r="R154" s="82"/>
      <c r="S154" s="83"/>
    </row>
    <row r="155" s="42" customFormat="1" ht="92.25" customHeight="1" spans="1:19">
      <c r="A155" s="76">
        <v>150</v>
      </c>
      <c r="B155" s="78" t="s">
        <v>357</v>
      </c>
      <c r="C155" s="78" t="s">
        <v>69</v>
      </c>
      <c r="D155" s="80" t="s">
        <v>358</v>
      </c>
      <c r="E155" s="80" t="s">
        <v>172</v>
      </c>
      <c r="F155" s="78"/>
      <c r="G155" s="78"/>
      <c r="H155" s="78"/>
      <c r="I155" s="78"/>
      <c r="J155" s="21">
        <v>1200</v>
      </c>
      <c r="K155" s="78"/>
      <c r="L155" s="78"/>
      <c r="M155" s="78"/>
      <c r="N155" s="78"/>
      <c r="O155" s="78"/>
      <c r="P155" s="78">
        <f t="shared" si="2"/>
        <v>1200</v>
      </c>
      <c r="Q155" s="78"/>
      <c r="R155" s="82"/>
      <c r="S155" s="83"/>
    </row>
    <row r="156" s="42" customFormat="1" ht="92.25" customHeight="1" spans="1:19">
      <c r="A156" s="76">
        <v>151</v>
      </c>
      <c r="B156" s="78" t="s">
        <v>359</v>
      </c>
      <c r="C156" s="78" t="s">
        <v>69</v>
      </c>
      <c r="D156" s="80" t="s">
        <v>360</v>
      </c>
      <c r="E156" s="80" t="s">
        <v>172</v>
      </c>
      <c r="F156" s="78"/>
      <c r="G156" s="78"/>
      <c r="H156" s="78"/>
      <c r="I156" s="78"/>
      <c r="J156" s="21">
        <v>1200</v>
      </c>
      <c r="K156" s="78"/>
      <c r="L156" s="78"/>
      <c r="M156" s="78"/>
      <c r="N156" s="78"/>
      <c r="O156" s="78"/>
      <c r="P156" s="78">
        <f t="shared" si="2"/>
        <v>1200</v>
      </c>
      <c r="Q156" s="78"/>
      <c r="R156" s="82"/>
      <c r="S156" s="83"/>
    </row>
    <row r="157" s="42" customFormat="1" ht="92.25" customHeight="1" spans="1:19">
      <c r="A157" s="76">
        <v>152</v>
      </c>
      <c r="B157" s="78" t="s">
        <v>361</v>
      </c>
      <c r="C157" s="78" t="s">
        <v>69</v>
      </c>
      <c r="D157" s="80" t="s">
        <v>362</v>
      </c>
      <c r="E157" s="80" t="s">
        <v>172</v>
      </c>
      <c r="F157" s="78"/>
      <c r="G157" s="78"/>
      <c r="H157" s="78"/>
      <c r="I157" s="78"/>
      <c r="J157" s="21">
        <v>1200</v>
      </c>
      <c r="K157" s="78"/>
      <c r="L157" s="78"/>
      <c r="M157" s="78"/>
      <c r="N157" s="78"/>
      <c r="O157" s="78"/>
      <c r="P157" s="78">
        <f t="shared" si="2"/>
        <v>1200</v>
      </c>
      <c r="Q157" s="78"/>
      <c r="R157" s="82"/>
      <c r="S157" s="83"/>
    </row>
    <row r="158" s="43" customFormat="1" ht="92.25" customHeight="1" spans="1:19">
      <c r="A158" s="76">
        <v>153</v>
      </c>
      <c r="B158" s="86" t="s">
        <v>363</v>
      </c>
      <c r="C158" s="78" t="s">
        <v>69</v>
      </c>
      <c r="D158" s="80" t="s">
        <v>364</v>
      </c>
      <c r="E158" s="80" t="s">
        <v>172</v>
      </c>
      <c r="F158" s="78"/>
      <c r="G158" s="78"/>
      <c r="H158" s="78"/>
      <c r="I158" s="78"/>
      <c r="J158" s="21">
        <v>1100</v>
      </c>
      <c r="K158" s="78"/>
      <c r="L158" s="78"/>
      <c r="M158" s="78"/>
      <c r="N158" s="78"/>
      <c r="O158" s="78"/>
      <c r="P158" s="78">
        <f t="shared" si="2"/>
        <v>1100</v>
      </c>
      <c r="Q158" s="78"/>
      <c r="R158" s="82"/>
      <c r="S158" s="83"/>
    </row>
    <row r="159" s="42" customFormat="1" ht="92.25" customHeight="1" spans="1:19">
      <c r="A159" s="76">
        <v>154</v>
      </c>
      <c r="B159" s="86" t="s">
        <v>365</v>
      </c>
      <c r="C159" s="78" t="s">
        <v>180</v>
      </c>
      <c r="D159" s="79" t="s">
        <v>366</v>
      </c>
      <c r="E159" s="80" t="s">
        <v>27</v>
      </c>
      <c r="F159" s="78"/>
      <c r="G159" s="78"/>
      <c r="H159" s="78"/>
      <c r="I159" s="78"/>
      <c r="J159" s="78">
        <v>1060</v>
      </c>
      <c r="K159" s="78"/>
      <c r="L159" s="78"/>
      <c r="M159" s="78"/>
      <c r="N159" s="78"/>
      <c r="O159" s="78"/>
      <c r="P159" s="78">
        <f t="shared" si="2"/>
        <v>1060</v>
      </c>
      <c r="Q159" s="78"/>
      <c r="R159" s="82"/>
      <c r="S159" s="83"/>
    </row>
    <row r="160" s="42" customFormat="1" ht="92.25" customHeight="1" spans="1:19">
      <c r="A160" s="76">
        <v>155</v>
      </c>
      <c r="B160" s="78" t="s">
        <v>367</v>
      </c>
      <c r="C160" s="78" t="s">
        <v>69</v>
      </c>
      <c r="D160" s="79" t="s">
        <v>368</v>
      </c>
      <c r="E160" s="80" t="s">
        <v>172</v>
      </c>
      <c r="F160" s="78"/>
      <c r="G160" s="78"/>
      <c r="H160" s="78"/>
      <c r="I160" s="78"/>
      <c r="J160" s="78">
        <v>280</v>
      </c>
      <c r="K160" s="78"/>
      <c r="L160" s="78"/>
      <c r="M160" s="78"/>
      <c r="N160" s="78"/>
      <c r="O160" s="78"/>
      <c r="P160" s="78">
        <f t="shared" si="2"/>
        <v>280</v>
      </c>
      <c r="Q160" s="78"/>
      <c r="R160" s="82"/>
      <c r="S160" s="83"/>
    </row>
    <row r="161" s="42" customFormat="1" ht="92.25" customHeight="1" spans="1:19">
      <c r="A161" s="76">
        <v>156</v>
      </c>
      <c r="B161" s="78" t="s">
        <v>369</v>
      </c>
      <c r="C161" s="78" t="s">
        <v>69</v>
      </c>
      <c r="D161" s="98" t="s">
        <v>370</v>
      </c>
      <c r="E161" s="80" t="s">
        <v>172</v>
      </c>
      <c r="F161" s="78"/>
      <c r="G161" s="78"/>
      <c r="H161" s="78"/>
      <c r="I161" s="78"/>
      <c r="J161" s="78">
        <v>260</v>
      </c>
      <c r="K161" s="78"/>
      <c r="L161" s="78"/>
      <c r="M161" s="78"/>
      <c r="N161" s="78"/>
      <c r="O161" s="78"/>
      <c r="P161" s="78">
        <f t="shared" si="2"/>
        <v>260</v>
      </c>
      <c r="Q161" s="78"/>
      <c r="R161" s="82" t="str">
        <f>_xlfn.DISPIMG("ID_38A6F628A49F456AB2634BAC0497DA05",1)</f>
        <v>=DISPIMG("ID_38A6F628A49F456AB2634BAC0497DA05",1)</v>
      </c>
      <c r="S161" s="83"/>
    </row>
    <row r="162" s="43" customFormat="1" ht="92.25" customHeight="1" spans="1:19">
      <c r="A162" s="76">
        <v>157</v>
      </c>
      <c r="B162" s="78" t="s">
        <v>371</v>
      </c>
      <c r="C162" s="78" t="s">
        <v>69</v>
      </c>
      <c r="D162" s="98" t="s">
        <v>372</v>
      </c>
      <c r="E162" s="80" t="s">
        <v>172</v>
      </c>
      <c r="F162" s="78"/>
      <c r="G162" s="78"/>
      <c r="H162" s="78"/>
      <c r="I162" s="78"/>
      <c r="J162" s="78">
        <v>280</v>
      </c>
      <c r="K162" s="78"/>
      <c r="L162" s="78"/>
      <c r="M162" s="78"/>
      <c r="N162" s="78"/>
      <c r="O162" s="78"/>
      <c r="P162" s="78">
        <f t="shared" si="2"/>
        <v>280</v>
      </c>
      <c r="Q162" s="78"/>
      <c r="R162" s="82" t="str">
        <f>_xlfn.DISPIMG("ID_DA5F3BBD186B45E5BD74782220151705",1)</f>
        <v>=DISPIMG("ID_DA5F3BBD186B45E5BD74782220151705",1)</v>
      </c>
      <c r="S162" s="83"/>
    </row>
    <row r="163" s="42" customFormat="1" ht="92.25" customHeight="1" spans="1:19">
      <c r="A163" s="76">
        <v>158</v>
      </c>
      <c r="B163" s="78" t="s">
        <v>373</v>
      </c>
      <c r="C163" s="78" t="s">
        <v>69</v>
      </c>
      <c r="D163" s="79" t="s">
        <v>374</v>
      </c>
      <c r="E163" s="80" t="s">
        <v>172</v>
      </c>
      <c r="F163" s="78"/>
      <c r="G163" s="78"/>
      <c r="H163" s="78"/>
      <c r="I163" s="78"/>
      <c r="J163" s="78">
        <v>260</v>
      </c>
      <c r="K163" s="78"/>
      <c r="L163" s="78"/>
      <c r="M163" s="78"/>
      <c r="N163" s="78"/>
      <c r="O163" s="78"/>
      <c r="P163" s="78">
        <f t="shared" si="2"/>
        <v>260</v>
      </c>
      <c r="Q163" s="78"/>
      <c r="R163" s="82"/>
      <c r="S163" s="83"/>
    </row>
    <row r="164" s="42" customFormat="1" ht="92.25" customHeight="1" spans="1:19">
      <c r="A164" s="76">
        <v>159</v>
      </c>
      <c r="B164" s="78" t="s">
        <v>375</v>
      </c>
      <c r="C164" s="78" t="s">
        <v>376</v>
      </c>
      <c r="D164" s="79" t="s">
        <v>377</v>
      </c>
      <c r="E164" s="80" t="s">
        <v>378</v>
      </c>
      <c r="F164" s="78"/>
      <c r="G164" s="78"/>
      <c r="H164" s="78"/>
      <c r="I164" s="78"/>
      <c r="J164" s="78">
        <v>265</v>
      </c>
      <c r="K164" s="78"/>
      <c r="L164" s="78"/>
      <c r="M164" s="78"/>
      <c r="N164" s="78"/>
      <c r="O164" s="78"/>
      <c r="P164" s="78">
        <f t="shared" si="2"/>
        <v>265</v>
      </c>
      <c r="Q164" s="78"/>
      <c r="R164" s="82"/>
      <c r="S164" s="83"/>
    </row>
    <row r="165" s="42" customFormat="1" ht="92.25" customHeight="1" spans="1:19">
      <c r="A165" s="76">
        <v>160</v>
      </c>
      <c r="B165" s="78" t="s">
        <v>379</v>
      </c>
      <c r="C165" s="78" t="s">
        <v>234</v>
      </c>
      <c r="D165" s="79" t="s">
        <v>380</v>
      </c>
      <c r="E165" s="80" t="s">
        <v>27</v>
      </c>
      <c r="F165" s="78"/>
      <c r="G165" s="78"/>
      <c r="H165" s="78"/>
      <c r="I165" s="78"/>
      <c r="J165" s="78">
        <v>265</v>
      </c>
      <c r="K165" s="78"/>
      <c r="L165" s="78"/>
      <c r="M165" s="78"/>
      <c r="N165" s="78"/>
      <c r="O165" s="78"/>
      <c r="P165" s="78">
        <f t="shared" si="2"/>
        <v>265</v>
      </c>
      <c r="Q165" s="78"/>
      <c r="R165" s="82"/>
      <c r="S165" s="83"/>
    </row>
    <row r="166" s="42" customFormat="1" ht="92.25" customHeight="1" spans="1:19">
      <c r="A166" s="76">
        <v>161</v>
      </c>
      <c r="B166" s="78" t="s">
        <v>381</v>
      </c>
      <c r="C166" s="126" t="s">
        <v>382</v>
      </c>
      <c r="D166" s="79" t="s">
        <v>383</v>
      </c>
      <c r="E166" s="123" t="s">
        <v>384</v>
      </c>
      <c r="F166" s="78"/>
      <c r="G166" s="78"/>
      <c r="H166" s="78"/>
      <c r="I166" s="78"/>
      <c r="J166" s="78">
        <v>15730</v>
      </c>
      <c r="K166" s="78"/>
      <c r="L166" s="78"/>
      <c r="M166" s="78"/>
      <c r="N166" s="78"/>
      <c r="O166" s="78"/>
      <c r="P166" s="78">
        <f t="shared" ref="P166:P223" si="3">SUM(F166:O166)</f>
        <v>15730</v>
      </c>
      <c r="Q166" s="78"/>
      <c r="R166" s="82"/>
      <c r="S166" s="83" t="s">
        <v>385</v>
      </c>
    </row>
    <row r="167" s="43" customFormat="1" ht="92.25" customHeight="1" spans="1:19">
      <c r="A167" s="76">
        <v>162</v>
      </c>
      <c r="B167" s="78" t="s">
        <v>386</v>
      </c>
      <c r="C167" s="126" t="s">
        <v>382</v>
      </c>
      <c r="D167" s="79" t="s">
        <v>387</v>
      </c>
      <c r="E167" s="123" t="s">
        <v>384</v>
      </c>
      <c r="F167" s="78"/>
      <c r="G167" s="78"/>
      <c r="H167" s="78"/>
      <c r="I167" s="78"/>
      <c r="J167" s="78">
        <v>5000</v>
      </c>
      <c r="K167" s="78"/>
      <c r="L167" s="78"/>
      <c r="M167" s="78"/>
      <c r="N167" s="78"/>
      <c r="O167" s="78"/>
      <c r="P167" s="78">
        <f t="shared" si="3"/>
        <v>5000</v>
      </c>
      <c r="Q167" s="78"/>
      <c r="R167" s="82"/>
      <c r="S167" s="83"/>
    </row>
    <row r="168" s="42" customFormat="1" ht="92.25" customHeight="1" spans="1:19">
      <c r="A168" s="76">
        <v>163</v>
      </c>
      <c r="B168" s="78" t="s">
        <v>388</v>
      </c>
      <c r="C168" s="126" t="s">
        <v>69</v>
      </c>
      <c r="D168" s="79" t="s">
        <v>389</v>
      </c>
      <c r="E168" s="123" t="s">
        <v>384</v>
      </c>
      <c r="F168" s="78"/>
      <c r="G168" s="78"/>
      <c r="H168" s="78"/>
      <c r="I168" s="78"/>
      <c r="J168" s="78">
        <v>9880</v>
      </c>
      <c r="K168" s="78"/>
      <c r="L168" s="78"/>
      <c r="M168" s="78"/>
      <c r="N168" s="78"/>
      <c r="O168" s="78"/>
      <c r="P168" s="78">
        <f t="shared" si="3"/>
        <v>9880</v>
      </c>
      <c r="Q168" s="78"/>
      <c r="R168" s="82"/>
      <c r="S168" s="83"/>
    </row>
    <row r="169" s="42" customFormat="1" ht="92.25" customHeight="1" spans="1:19">
      <c r="A169" s="76">
        <v>164</v>
      </c>
      <c r="B169" s="78" t="s">
        <v>390</v>
      </c>
      <c r="C169" s="126" t="s">
        <v>69</v>
      </c>
      <c r="D169" s="79" t="s">
        <v>391</v>
      </c>
      <c r="E169" s="123" t="s">
        <v>384</v>
      </c>
      <c r="F169" s="78"/>
      <c r="G169" s="78"/>
      <c r="H169" s="78"/>
      <c r="I169" s="78"/>
      <c r="J169" s="78">
        <v>5200</v>
      </c>
      <c r="K169" s="78"/>
      <c r="L169" s="78"/>
      <c r="M169" s="78"/>
      <c r="N169" s="78"/>
      <c r="O169" s="78"/>
      <c r="P169" s="78">
        <f t="shared" si="3"/>
        <v>5200</v>
      </c>
      <c r="Q169" s="78"/>
      <c r="R169" s="82"/>
      <c r="S169" s="83"/>
    </row>
    <row r="170" s="42" customFormat="1" ht="92.25" customHeight="1" spans="1:19">
      <c r="A170" s="76">
        <v>165</v>
      </c>
      <c r="B170" s="78" t="s">
        <v>392</v>
      </c>
      <c r="C170" s="78" t="s">
        <v>393</v>
      </c>
      <c r="D170" s="79" t="s">
        <v>394</v>
      </c>
      <c r="E170" s="123" t="s">
        <v>384</v>
      </c>
      <c r="F170" s="78"/>
      <c r="G170" s="78"/>
      <c r="H170" s="78"/>
      <c r="I170" s="78"/>
      <c r="J170" s="78">
        <v>2600</v>
      </c>
      <c r="K170" s="78"/>
      <c r="L170" s="78"/>
      <c r="M170" s="78"/>
      <c r="N170" s="78"/>
      <c r="O170" s="78"/>
      <c r="P170" s="78">
        <f t="shared" si="3"/>
        <v>2600</v>
      </c>
      <c r="Q170" s="78"/>
      <c r="R170" s="82"/>
      <c r="S170" s="83"/>
    </row>
    <row r="171" s="42" customFormat="1" ht="92.25" customHeight="1" spans="1:19">
      <c r="A171" s="76">
        <v>166</v>
      </c>
      <c r="B171" s="78" t="s">
        <v>395</v>
      </c>
      <c r="C171" s="78" t="s">
        <v>396</v>
      </c>
      <c r="D171" s="79" t="s">
        <v>397</v>
      </c>
      <c r="E171" s="123" t="s">
        <v>384</v>
      </c>
      <c r="F171" s="78"/>
      <c r="G171" s="78"/>
      <c r="H171" s="78"/>
      <c r="I171" s="78"/>
      <c r="J171" s="78">
        <v>3328</v>
      </c>
      <c r="K171" s="78"/>
      <c r="L171" s="78"/>
      <c r="M171" s="78"/>
      <c r="N171" s="78"/>
      <c r="O171" s="78"/>
      <c r="P171" s="78">
        <f t="shared" si="3"/>
        <v>3328</v>
      </c>
      <c r="Q171" s="78"/>
      <c r="R171" s="82"/>
      <c r="S171" s="83"/>
    </row>
    <row r="172" s="42" customFormat="1" ht="92.25" customHeight="1" spans="1:19">
      <c r="A172" s="76">
        <v>167</v>
      </c>
      <c r="B172" s="78" t="s">
        <v>398</v>
      </c>
      <c r="C172" s="78" t="s">
        <v>396</v>
      </c>
      <c r="D172" s="79" t="s">
        <v>399</v>
      </c>
      <c r="E172" s="123" t="s">
        <v>384</v>
      </c>
      <c r="F172" s="78"/>
      <c r="G172" s="78"/>
      <c r="H172" s="78"/>
      <c r="I172" s="78"/>
      <c r="J172" s="78">
        <v>15000</v>
      </c>
      <c r="K172" s="78"/>
      <c r="L172" s="78"/>
      <c r="M172" s="78"/>
      <c r="N172" s="78"/>
      <c r="O172" s="78"/>
      <c r="P172" s="78">
        <f t="shared" si="3"/>
        <v>15000</v>
      </c>
      <c r="Q172" s="78"/>
      <c r="R172" s="82"/>
      <c r="S172" s="83"/>
    </row>
    <row r="173" s="42" customFormat="1" ht="92.25" customHeight="1" spans="1:19">
      <c r="A173" s="76">
        <v>168</v>
      </c>
      <c r="B173" s="78" t="s">
        <v>400</v>
      </c>
      <c r="C173" s="78" t="s">
        <v>227</v>
      </c>
      <c r="D173" s="79" t="s">
        <v>401</v>
      </c>
      <c r="E173" s="123" t="s">
        <v>384</v>
      </c>
      <c r="F173" s="78"/>
      <c r="G173" s="78"/>
      <c r="H173" s="78"/>
      <c r="I173" s="78"/>
      <c r="J173" s="78">
        <v>15000</v>
      </c>
      <c r="K173" s="78"/>
      <c r="L173" s="78"/>
      <c r="M173" s="78"/>
      <c r="N173" s="78"/>
      <c r="O173" s="78"/>
      <c r="P173" s="78">
        <f t="shared" si="3"/>
        <v>15000</v>
      </c>
      <c r="Q173" s="78"/>
      <c r="R173" s="82"/>
      <c r="S173" s="83"/>
    </row>
    <row r="174" s="42" customFormat="1" ht="92.25" customHeight="1" spans="1:19">
      <c r="A174" s="76">
        <v>169</v>
      </c>
      <c r="B174" s="78" t="s">
        <v>402</v>
      </c>
      <c r="C174" s="78" t="s">
        <v>227</v>
      </c>
      <c r="D174" s="79" t="s">
        <v>403</v>
      </c>
      <c r="E174" s="123" t="s">
        <v>384</v>
      </c>
      <c r="F174" s="78"/>
      <c r="G174" s="78"/>
      <c r="H174" s="78"/>
      <c r="I174" s="78"/>
      <c r="J174" s="78">
        <v>10000</v>
      </c>
      <c r="K174" s="78"/>
      <c r="L174" s="78"/>
      <c r="M174" s="78"/>
      <c r="N174" s="78"/>
      <c r="O174" s="78"/>
      <c r="P174" s="78">
        <f t="shared" si="3"/>
        <v>10000</v>
      </c>
      <c r="Q174" s="78"/>
      <c r="R174" s="82"/>
      <c r="S174" s="83"/>
    </row>
    <row r="175" s="42" customFormat="1" ht="92.25" customHeight="1" spans="1:19">
      <c r="A175" s="76">
        <v>170</v>
      </c>
      <c r="B175" s="78" t="s">
        <v>404</v>
      </c>
      <c r="C175" s="78" t="s">
        <v>405</v>
      </c>
      <c r="D175" s="79" t="s">
        <v>406</v>
      </c>
      <c r="E175" s="123" t="s">
        <v>384</v>
      </c>
      <c r="F175" s="78"/>
      <c r="G175" s="78"/>
      <c r="H175" s="78"/>
      <c r="I175" s="78"/>
      <c r="J175" s="78">
        <v>10000</v>
      </c>
      <c r="K175" s="78"/>
      <c r="L175" s="78"/>
      <c r="M175" s="78"/>
      <c r="N175" s="78"/>
      <c r="O175" s="78"/>
      <c r="P175" s="78">
        <f t="shared" si="3"/>
        <v>10000</v>
      </c>
      <c r="Q175" s="78"/>
      <c r="R175" s="82"/>
      <c r="S175" s="83"/>
    </row>
    <row r="176" s="42" customFormat="1" ht="92.25" customHeight="1" spans="1:19">
      <c r="A176" s="76">
        <v>171</v>
      </c>
      <c r="B176" s="78" t="s">
        <v>407</v>
      </c>
      <c r="C176" s="78" t="s">
        <v>393</v>
      </c>
      <c r="D176" s="79" t="s">
        <v>408</v>
      </c>
      <c r="E176" s="123" t="s">
        <v>384</v>
      </c>
      <c r="F176" s="78"/>
      <c r="G176" s="78"/>
      <c r="H176" s="78"/>
      <c r="I176" s="78"/>
      <c r="J176" s="78">
        <v>10000</v>
      </c>
      <c r="K176" s="78"/>
      <c r="L176" s="78"/>
      <c r="M176" s="78"/>
      <c r="N176" s="78"/>
      <c r="O176" s="78"/>
      <c r="P176" s="78">
        <f t="shared" si="3"/>
        <v>10000</v>
      </c>
      <c r="Q176" s="78"/>
      <c r="R176" s="82"/>
      <c r="S176" s="83"/>
    </row>
    <row r="177" s="42" customFormat="1" ht="92.25" customHeight="1" spans="1:19">
      <c r="A177" s="76">
        <v>172</v>
      </c>
      <c r="B177" s="78" t="s">
        <v>409</v>
      </c>
      <c r="C177" s="78" t="s">
        <v>410</v>
      </c>
      <c r="D177" s="79" t="s">
        <v>411</v>
      </c>
      <c r="E177" s="123" t="s">
        <v>384</v>
      </c>
      <c r="F177" s="78"/>
      <c r="G177" s="78"/>
      <c r="H177" s="78"/>
      <c r="I177" s="78"/>
      <c r="J177" s="78">
        <v>10000</v>
      </c>
      <c r="K177" s="78"/>
      <c r="L177" s="78"/>
      <c r="M177" s="78"/>
      <c r="N177" s="78"/>
      <c r="O177" s="78"/>
      <c r="P177" s="78">
        <f t="shared" si="3"/>
        <v>10000</v>
      </c>
      <c r="Q177" s="78"/>
      <c r="R177" s="82"/>
      <c r="S177" s="83"/>
    </row>
    <row r="178" s="42" customFormat="1" ht="92.25" customHeight="1" spans="1:19">
      <c r="A178" s="76">
        <v>173</v>
      </c>
      <c r="B178" s="78" t="s">
        <v>412</v>
      </c>
      <c r="C178" s="78" t="s">
        <v>410</v>
      </c>
      <c r="D178" s="79" t="s">
        <v>413</v>
      </c>
      <c r="E178" s="123" t="s">
        <v>384</v>
      </c>
      <c r="F178" s="78"/>
      <c r="G178" s="78"/>
      <c r="H178" s="78"/>
      <c r="I178" s="78"/>
      <c r="J178" s="78">
        <v>1000</v>
      </c>
      <c r="K178" s="78"/>
      <c r="L178" s="78"/>
      <c r="M178" s="78"/>
      <c r="N178" s="78"/>
      <c r="O178" s="78"/>
      <c r="P178" s="78">
        <f t="shared" si="3"/>
        <v>1000</v>
      </c>
      <c r="Q178" s="78"/>
      <c r="R178" s="82"/>
      <c r="S178" s="83"/>
    </row>
    <row r="179" s="43" customFormat="1" ht="92.25" customHeight="1" spans="1:19">
      <c r="A179" s="76">
        <v>174</v>
      </c>
      <c r="B179" s="78" t="s">
        <v>414</v>
      </c>
      <c r="C179" s="78" t="s">
        <v>69</v>
      </c>
      <c r="D179" s="79" t="s">
        <v>415</v>
      </c>
      <c r="E179" s="123" t="s">
        <v>384</v>
      </c>
      <c r="F179" s="78"/>
      <c r="G179" s="78"/>
      <c r="H179" s="78"/>
      <c r="I179" s="78"/>
      <c r="J179" s="78">
        <v>1500</v>
      </c>
      <c r="K179" s="78"/>
      <c r="L179" s="78"/>
      <c r="M179" s="78"/>
      <c r="N179" s="78"/>
      <c r="O179" s="78"/>
      <c r="P179" s="78">
        <f t="shared" si="3"/>
        <v>1500</v>
      </c>
      <c r="Q179" s="78"/>
      <c r="R179" s="82"/>
      <c r="S179" s="83"/>
    </row>
    <row r="180" s="43" customFormat="1" ht="92.25" customHeight="1" spans="1:19">
      <c r="A180" s="76">
        <v>175</v>
      </c>
      <c r="B180" s="78" t="s">
        <v>416</v>
      </c>
      <c r="C180" s="78" t="s">
        <v>187</v>
      </c>
      <c r="D180" s="79" t="s">
        <v>417</v>
      </c>
      <c r="E180" s="123" t="s">
        <v>384</v>
      </c>
      <c r="F180" s="78"/>
      <c r="G180" s="78"/>
      <c r="H180" s="78"/>
      <c r="I180" s="78"/>
      <c r="J180" s="78">
        <v>3000</v>
      </c>
      <c r="K180" s="78"/>
      <c r="L180" s="78"/>
      <c r="M180" s="78"/>
      <c r="N180" s="78"/>
      <c r="O180" s="78"/>
      <c r="P180" s="78">
        <f t="shared" si="3"/>
        <v>3000</v>
      </c>
      <c r="Q180" s="78"/>
      <c r="R180" s="82"/>
      <c r="S180" s="83"/>
    </row>
    <row r="181" s="42" customFormat="1" ht="92.25" customHeight="1" spans="1:19">
      <c r="A181" s="76">
        <v>176</v>
      </c>
      <c r="B181" s="78" t="s">
        <v>418</v>
      </c>
      <c r="C181" s="78" t="s">
        <v>69</v>
      </c>
      <c r="D181" s="79" t="s">
        <v>419</v>
      </c>
      <c r="E181" s="123" t="s">
        <v>384</v>
      </c>
      <c r="F181" s="78"/>
      <c r="G181" s="78"/>
      <c r="H181" s="78"/>
      <c r="I181" s="78"/>
      <c r="J181" s="78">
        <v>15000</v>
      </c>
      <c r="K181" s="78"/>
      <c r="L181" s="78"/>
      <c r="M181" s="78"/>
      <c r="N181" s="78"/>
      <c r="O181" s="78"/>
      <c r="P181" s="78">
        <f t="shared" si="3"/>
        <v>15000</v>
      </c>
      <c r="Q181" s="78"/>
      <c r="R181" s="82"/>
      <c r="S181" s="83"/>
    </row>
    <row r="182" s="42" customFormat="1" ht="92.25" customHeight="1" spans="1:19">
      <c r="A182" s="76">
        <v>177</v>
      </c>
      <c r="B182" s="78" t="s">
        <v>420</v>
      </c>
      <c r="C182" s="78" t="s">
        <v>234</v>
      </c>
      <c r="D182" s="79" t="s">
        <v>421</v>
      </c>
      <c r="E182" s="80" t="s">
        <v>27</v>
      </c>
      <c r="F182" s="78"/>
      <c r="G182" s="78"/>
      <c r="H182" s="78"/>
      <c r="I182" s="78"/>
      <c r="J182" s="78">
        <v>520</v>
      </c>
      <c r="K182" s="78"/>
      <c r="L182" s="78"/>
      <c r="M182" s="78"/>
      <c r="N182" s="78"/>
      <c r="O182" s="78"/>
      <c r="P182" s="78">
        <f t="shared" si="3"/>
        <v>520</v>
      </c>
      <c r="Q182" s="78"/>
      <c r="R182" s="82"/>
      <c r="S182" s="83"/>
    </row>
    <row r="183" s="43" customFormat="1" ht="92.25" customHeight="1" spans="1:19">
      <c r="A183" s="76">
        <v>178</v>
      </c>
      <c r="B183" s="78" t="s">
        <v>422</v>
      </c>
      <c r="C183" s="78" t="s">
        <v>393</v>
      </c>
      <c r="D183" s="79" t="s">
        <v>423</v>
      </c>
      <c r="E183" s="80" t="s">
        <v>27</v>
      </c>
      <c r="F183" s="78"/>
      <c r="G183" s="78"/>
      <c r="H183" s="78"/>
      <c r="I183" s="78"/>
      <c r="J183" s="78">
        <v>5</v>
      </c>
      <c r="K183" s="78"/>
      <c r="L183" s="78"/>
      <c r="M183" s="78"/>
      <c r="N183" s="78"/>
      <c r="O183" s="78"/>
      <c r="P183" s="78">
        <f t="shared" si="3"/>
        <v>5</v>
      </c>
      <c r="Q183" s="78"/>
      <c r="R183" s="82"/>
      <c r="S183" s="83"/>
    </row>
    <row r="184" s="43" customFormat="1" ht="92.25" customHeight="1" spans="1:19">
      <c r="A184" s="76">
        <v>179</v>
      </c>
      <c r="B184" s="78" t="s">
        <v>424</v>
      </c>
      <c r="C184" s="78" t="s">
        <v>69</v>
      </c>
      <c r="D184" s="79" t="s">
        <v>425</v>
      </c>
      <c r="E184" s="80" t="s">
        <v>27</v>
      </c>
      <c r="F184" s="78"/>
      <c r="G184" s="78"/>
      <c r="H184" s="78"/>
      <c r="I184" s="78"/>
      <c r="J184" s="78">
        <v>30</v>
      </c>
      <c r="K184" s="78"/>
      <c r="L184" s="78"/>
      <c r="M184" s="78"/>
      <c r="N184" s="78"/>
      <c r="O184" s="78"/>
      <c r="P184" s="78">
        <f t="shared" si="3"/>
        <v>30</v>
      </c>
      <c r="Q184" s="78"/>
      <c r="R184" s="82"/>
      <c r="S184" s="83"/>
    </row>
    <row r="185" s="43" customFormat="1" ht="92.25" customHeight="1" spans="1:19">
      <c r="A185" s="76">
        <v>180</v>
      </c>
      <c r="B185" s="78" t="s">
        <v>426</v>
      </c>
      <c r="C185" s="78" t="s">
        <v>44</v>
      </c>
      <c r="D185" s="79" t="s">
        <v>427</v>
      </c>
      <c r="E185" s="80" t="s">
        <v>27</v>
      </c>
      <c r="F185" s="78"/>
      <c r="G185" s="78"/>
      <c r="H185" s="78"/>
      <c r="I185" s="78"/>
      <c r="J185" s="78">
        <v>500</v>
      </c>
      <c r="K185" s="78"/>
      <c r="L185" s="78"/>
      <c r="M185" s="78"/>
      <c r="N185" s="78"/>
      <c r="O185" s="78"/>
      <c r="P185" s="78">
        <f t="shared" si="3"/>
        <v>500</v>
      </c>
      <c r="Q185" s="78"/>
      <c r="R185" s="82"/>
      <c r="S185" s="83"/>
    </row>
    <row r="186" s="43" customFormat="1" ht="92.25" customHeight="1" spans="1:19">
      <c r="A186" s="76">
        <v>181</v>
      </c>
      <c r="B186" s="78" t="s">
        <v>428</v>
      </c>
      <c r="C186" s="78" t="s">
        <v>44</v>
      </c>
      <c r="D186" s="79" t="s">
        <v>429</v>
      </c>
      <c r="E186" s="80" t="s">
        <v>27</v>
      </c>
      <c r="F186" s="78"/>
      <c r="G186" s="78"/>
      <c r="H186" s="78"/>
      <c r="I186" s="78"/>
      <c r="J186" s="78">
        <v>500</v>
      </c>
      <c r="K186" s="78"/>
      <c r="L186" s="78"/>
      <c r="M186" s="78"/>
      <c r="N186" s="78"/>
      <c r="O186" s="78"/>
      <c r="P186" s="78">
        <f t="shared" si="3"/>
        <v>500</v>
      </c>
      <c r="Q186" s="78"/>
      <c r="R186" s="82"/>
      <c r="S186" s="83"/>
    </row>
    <row r="187" s="43" customFormat="1" ht="92.25" customHeight="1" spans="1:19">
      <c r="A187" s="76">
        <v>182</v>
      </c>
      <c r="B187" s="78" t="s">
        <v>430</v>
      </c>
      <c r="C187" s="78" t="s">
        <v>431</v>
      </c>
      <c r="D187" s="79" t="s">
        <v>432</v>
      </c>
      <c r="E187" s="80" t="s">
        <v>27</v>
      </c>
      <c r="F187" s="78"/>
      <c r="G187" s="78"/>
      <c r="H187" s="78"/>
      <c r="I187" s="78"/>
      <c r="J187" s="78">
        <v>50</v>
      </c>
      <c r="K187" s="78"/>
      <c r="L187" s="78"/>
      <c r="M187" s="78"/>
      <c r="N187" s="78"/>
      <c r="O187" s="78"/>
      <c r="P187" s="78">
        <f t="shared" si="3"/>
        <v>50</v>
      </c>
      <c r="Q187" s="78"/>
      <c r="R187" s="82"/>
      <c r="S187" s="83"/>
    </row>
    <row r="188" s="43" customFormat="1" ht="92.25" customHeight="1" spans="1:19">
      <c r="A188" s="76">
        <v>183</v>
      </c>
      <c r="B188" s="91" t="s">
        <v>433</v>
      </c>
      <c r="C188" s="107" t="s">
        <v>69</v>
      </c>
      <c r="D188" s="91" t="s">
        <v>434</v>
      </c>
      <c r="E188" s="80" t="s">
        <v>27</v>
      </c>
      <c r="F188" s="78"/>
      <c r="G188" s="78"/>
      <c r="H188" s="78"/>
      <c r="I188" s="78"/>
      <c r="J188" s="78">
        <v>500</v>
      </c>
      <c r="K188" s="78"/>
      <c r="L188" s="78"/>
      <c r="M188" s="78"/>
      <c r="N188" s="78"/>
      <c r="O188" s="78"/>
      <c r="P188" s="78">
        <f t="shared" si="3"/>
        <v>500</v>
      </c>
      <c r="Q188" s="78"/>
      <c r="R188" s="82"/>
      <c r="S188" s="83"/>
    </row>
    <row r="189" s="43" customFormat="1" ht="92.25" customHeight="1" spans="1:19">
      <c r="A189" s="76">
        <v>184</v>
      </c>
      <c r="B189" s="127" t="s">
        <v>435</v>
      </c>
      <c r="C189" s="128" t="s">
        <v>69</v>
      </c>
      <c r="D189" s="127" t="s">
        <v>436</v>
      </c>
      <c r="E189" s="80" t="s">
        <v>27</v>
      </c>
      <c r="F189" s="78"/>
      <c r="G189" s="78"/>
      <c r="H189" s="78"/>
      <c r="I189" s="78"/>
      <c r="J189" s="78">
        <v>100</v>
      </c>
      <c r="K189" s="78"/>
      <c r="L189" s="78"/>
      <c r="M189" s="78"/>
      <c r="N189" s="78"/>
      <c r="O189" s="78"/>
      <c r="P189" s="78">
        <f t="shared" si="3"/>
        <v>100</v>
      </c>
      <c r="Q189" s="78"/>
      <c r="R189" s="82"/>
      <c r="S189" s="83"/>
    </row>
    <row r="190" s="43" customFormat="1" ht="92.25" customHeight="1" spans="1:19">
      <c r="A190" s="76">
        <v>185</v>
      </c>
      <c r="B190" s="127" t="s">
        <v>437</v>
      </c>
      <c r="C190" s="128" t="s">
        <v>69</v>
      </c>
      <c r="D190" s="127" t="s">
        <v>438</v>
      </c>
      <c r="E190" s="80" t="s">
        <v>27</v>
      </c>
      <c r="F190" s="78"/>
      <c r="G190" s="78"/>
      <c r="H190" s="78"/>
      <c r="I190" s="78"/>
      <c r="J190" s="78">
        <v>100</v>
      </c>
      <c r="K190" s="78"/>
      <c r="L190" s="78"/>
      <c r="M190" s="78"/>
      <c r="N190" s="78"/>
      <c r="O190" s="78"/>
      <c r="P190" s="78">
        <f t="shared" si="3"/>
        <v>100</v>
      </c>
      <c r="Q190" s="78"/>
      <c r="R190" s="82"/>
      <c r="S190" s="83"/>
    </row>
    <row r="191" s="43" customFormat="1" ht="92.25" customHeight="1" spans="1:19">
      <c r="A191" s="76">
        <v>186</v>
      </c>
      <c r="B191" s="127" t="s">
        <v>439</v>
      </c>
      <c r="C191" s="128" t="s">
        <v>431</v>
      </c>
      <c r="D191" s="127" t="s">
        <v>440</v>
      </c>
      <c r="E191" s="80" t="s">
        <v>27</v>
      </c>
      <c r="F191" s="78"/>
      <c r="G191" s="78"/>
      <c r="H191" s="78"/>
      <c r="I191" s="78"/>
      <c r="J191" s="78">
        <v>50</v>
      </c>
      <c r="K191" s="78"/>
      <c r="L191" s="78"/>
      <c r="M191" s="78"/>
      <c r="N191" s="78"/>
      <c r="O191" s="78"/>
      <c r="P191" s="78">
        <f t="shared" si="3"/>
        <v>50</v>
      </c>
      <c r="Q191" s="78"/>
      <c r="R191" s="82"/>
      <c r="S191" s="83"/>
    </row>
    <row r="192" s="43" customFormat="1" ht="92.25" customHeight="1" spans="1:19">
      <c r="A192" s="76">
        <v>187</v>
      </c>
      <c r="B192" s="127" t="s">
        <v>441</v>
      </c>
      <c r="C192" s="128" t="s">
        <v>69</v>
      </c>
      <c r="D192" s="127" t="s">
        <v>442</v>
      </c>
      <c r="E192" s="80" t="s">
        <v>27</v>
      </c>
      <c r="F192" s="78"/>
      <c r="G192" s="78"/>
      <c r="H192" s="78"/>
      <c r="I192" s="78"/>
      <c r="J192" s="78">
        <v>5</v>
      </c>
      <c r="K192" s="78"/>
      <c r="L192" s="78"/>
      <c r="M192" s="78"/>
      <c r="N192" s="78"/>
      <c r="O192" s="78"/>
      <c r="P192" s="78">
        <f t="shared" si="3"/>
        <v>5</v>
      </c>
      <c r="Q192" s="78"/>
      <c r="R192" s="82"/>
      <c r="S192" s="83"/>
    </row>
    <row r="193" s="43" customFormat="1" ht="92.25" customHeight="1" spans="1:19">
      <c r="A193" s="76">
        <v>188</v>
      </c>
      <c r="B193" s="127" t="s">
        <v>443</v>
      </c>
      <c r="C193" s="128" t="s">
        <v>69</v>
      </c>
      <c r="D193" s="127" t="s">
        <v>444</v>
      </c>
      <c r="E193" s="80" t="s">
        <v>27</v>
      </c>
      <c r="F193" s="78"/>
      <c r="G193" s="78"/>
      <c r="H193" s="78"/>
      <c r="I193" s="78"/>
      <c r="J193" s="78">
        <v>5</v>
      </c>
      <c r="K193" s="78"/>
      <c r="L193" s="78"/>
      <c r="M193" s="78"/>
      <c r="N193" s="78"/>
      <c r="O193" s="78"/>
      <c r="P193" s="78">
        <f t="shared" si="3"/>
        <v>5</v>
      </c>
      <c r="Q193" s="78"/>
      <c r="R193" s="82"/>
      <c r="S193" s="83"/>
    </row>
    <row r="194" s="43" customFormat="1" ht="92.25" customHeight="1" spans="1:19">
      <c r="A194" s="76">
        <v>189</v>
      </c>
      <c r="B194" s="129" t="s">
        <v>445</v>
      </c>
      <c r="C194" s="130" t="s">
        <v>393</v>
      </c>
      <c r="D194" s="129" t="s">
        <v>446</v>
      </c>
      <c r="E194" s="80" t="s">
        <v>27</v>
      </c>
      <c r="F194" s="78"/>
      <c r="G194" s="78"/>
      <c r="H194" s="78"/>
      <c r="I194" s="78"/>
      <c r="J194" s="78">
        <v>5</v>
      </c>
      <c r="K194" s="78"/>
      <c r="L194" s="78"/>
      <c r="M194" s="78"/>
      <c r="N194" s="78"/>
      <c r="O194" s="78"/>
      <c r="P194" s="78">
        <f t="shared" si="3"/>
        <v>5</v>
      </c>
      <c r="Q194" s="78"/>
      <c r="R194" s="82"/>
      <c r="S194" s="83"/>
    </row>
    <row r="195" s="43" customFormat="1" ht="92.25" customHeight="1" spans="1:19">
      <c r="A195" s="76">
        <v>190</v>
      </c>
      <c r="B195" s="91" t="s">
        <v>447</v>
      </c>
      <c r="C195" s="131" t="s">
        <v>431</v>
      </c>
      <c r="D195" s="91" t="s">
        <v>448</v>
      </c>
      <c r="E195" s="80" t="s">
        <v>27</v>
      </c>
      <c r="F195" s="108"/>
      <c r="G195" s="78"/>
      <c r="H195" s="78"/>
      <c r="I195" s="78"/>
      <c r="J195" s="78">
        <v>20</v>
      </c>
      <c r="K195" s="78"/>
      <c r="L195" s="78"/>
      <c r="M195" s="78"/>
      <c r="N195" s="78"/>
      <c r="O195" s="78"/>
      <c r="P195" s="78">
        <f t="shared" si="3"/>
        <v>20</v>
      </c>
      <c r="Q195" s="78"/>
      <c r="R195" s="82"/>
      <c r="S195" s="83"/>
    </row>
    <row r="196" s="43" customFormat="1" ht="92.25" customHeight="1" spans="1:19">
      <c r="A196" s="76">
        <v>191</v>
      </c>
      <c r="B196" s="127" t="s">
        <v>449</v>
      </c>
      <c r="C196" s="131" t="s">
        <v>431</v>
      </c>
      <c r="D196" s="127" t="s">
        <v>450</v>
      </c>
      <c r="E196" s="80" t="s">
        <v>27</v>
      </c>
      <c r="F196" s="108"/>
      <c r="G196" s="78"/>
      <c r="H196" s="78"/>
      <c r="I196" s="78"/>
      <c r="J196" s="78">
        <v>20</v>
      </c>
      <c r="K196" s="78"/>
      <c r="L196" s="78"/>
      <c r="M196" s="78"/>
      <c r="N196" s="78"/>
      <c r="O196" s="78"/>
      <c r="P196" s="78">
        <f t="shared" si="3"/>
        <v>20</v>
      </c>
      <c r="Q196" s="78"/>
      <c r="R196" s="82"/>
      <c r="S196" s="83"/>
    </row>
    <row r="197" s="43" customFormat="1" ht="92.25" customHeight="1" spans="1:19">
      <c r="A197" s="76">
        <v>192</v>
      </c>
      <c r="B197" s="132" t="s">
        <v>451</v>
      </c>
      <c r="C197" s="131" t="s">
        <v>393</v>
      </c>
      <c r="D197" s="127" t="s">
        <v>452</v>
      </c>
      <c r="E197" s="80" t="s">
        <v>27</v>
      </c>
      <c r="F197" s="108"/>
      <c r="G197" s="78"/>
      <c r="H197" s="78"/>
      <c r="I197" s="78"/>
      <c r="J197" s="78">
        <v>10</v>
      </c>
      <c r="K197" s="78"/>
      <c r="L197" s="78"/>
      <c r="M197" s="78"/>
      <c r="N197" s="78"/>
      <c r="O197" s="78"/>
      <c r="P197" s="78">
        <f t="shared" si="3"/>
        <v>10</v>
      </c>
      <c r="Q197" s="78"/>
      <c r="R197" s="82"/>
      <c r="S197" s="83"/>
    </row>
    <row r="198" s="42" customFormat="1" ht="92.25" customHeight="1" spans="1:19">
      <c r="A198" s="76">
        <v>193</v>
      </c>
      <c r="B198" s="109" t="s">
        <v>453</v>
      </c>
      <c r="C198" s="109" t="s">
        <v>431</v>
      </c>
      <c r="D198" s="133" t="s">
        <v>454</v>
      </c>
      <c r="E198" s="80" t="s">
        <v>455</v>
      </c>
      <c r="F198" s="78"/>
      <c r="G198" s="78"/>
      <c r="H198" s="78"/>
      <c r="I198" s="78"/>
      <c r="J198" s="78">
        <v>2000</v>
      </c>
      <c r="K198" s="78"/>
      <c r="L198" s="78"/>
      <c r="M198" s="78"/>
      <c r="N198" s="78"/>
      <c r="O198" s="78"/>
      <c r="P198" s="78">
        <f t="shared" si="3"/>
        <v>2000</v>
      </c>
      <c r="Q198" s="78"/>
      <c r="R198" s="82"/>
      <c r="S198" s="83"/>
    </row>
    <row r="199" s="42" customFormat="1" ht="92.25" customHeight="1" spans="1:19">
      <c r="A199" s="76">
        <v>194</v>
      </c>
      <c r="B199" s="78" t="s">
        <v>456</v>
      </c>
      <c r="C199" s="78" t="s">
        <v>431</v>
      </c>
      <c r="D199" s="98" t="s">
        <v>454</v>
      </c>
      <c r="E199" s="80" t="s">
        <v>455</v>
      </c>
      <c r="F199" s="78"/>
      <c r="G199" s="78"/>
      <c r="H199" s="78"/>
      <c r="I199" s="78"/>
      <c r="J199" s="78">
        <v>5000</v>
      </c>
      <c r="K199" s="78"/>
      <c r="L199" s="78"/>
      <c r="M199" s="78"/>
      <c r="N199" s="78"/>
      <c r="O199" s="78"/>
      <c r="P199" s="78">
        <f t="shared" si="3"/>
        <v>5000</v>
      </c>
      <c r="Q199" s="78"/>
      <c r="R199" s="82"/>
      <c r="S199" s="83"/>
    </row>
    <row r="200" s="42" customFormat="1" ht="92.25" customHeight="1" spans="1:19">
      <c r="A200" s="76">
        <v>195</v>
      </c>
      <c r="B200" s="78" t="s">
        <v>457</v>
      </c>
      <c r="C200" s="78" t="s">
        <v>431</v>
      </c>
      <c r="D200" s="98" t="s">
        <v>454</v>
      </c>
      <c r="E200" s="80" t="s">
        <v>455</v>
      </c>
      <c r="F200" s="78"/>
      <c r="G200" s="78"/>
      <c r="H200" s="78"/>
      <c r="I200" s="78"/>
      <c r="J200" s="78">
        <v>5000</v>
      </c>
      <c r="K200" s="78"/>
      <c r="L200" s="78"/>
      <c r="M200" s="78"/>
      <c r="N200" s="78"/>
      <c r="O200" s="78"/>
      <c r="P200" s="78">
        <f t="shared" si="3"/>
        <v>5000</v>
      </c>
      <c r="Q200" s="78"/>
      <c r="R200" s="82"/>
      <c r="S200" s="83"/>
    </row>
    <row r="201" s="42" customFormat="1" ht="92.25" customHeight="1" spans="1:19">
      <c r="A201" s="76">
        <v>196</v>
      </c>
      <c r="B201" s="78" t="s">
        <v>458</v>
      </c>
      <c r="C201" s="78" t="s">
        <v>431</v>
      </c>
      <c r="D201" s="98" t="s">
        <v>454</v>
      </c>
      <c r="E201" s="80" t="s">
        <v>455</v>
      </c>
      <c r="F201" s="78"/>
      <c r="G201" s="78"/>
      <c r="H201" s="78"/>
      <c r="I201" s="78"/>
      <c r="J201" s="21">
        <v>5000</v>
      </c>
      <c r="K201" s="78"/>
      <c r="L201" s="78"/>
      <c r="M201" s="78"/>
      <c r="N201" s="78"/>
      <c r="O201" s="78"/>
      <c r="P201" s="78">
        <f t="shared" si="3"/>
        <v>5000</v>
      </c>
      <c r="Q201" s="78"/>
      <c r="R201" s="82"/>
      <c r="S201" s="83"/>
    </row>
    <row r="202" s="42" customFormat="1" ht="92.25" customHeight="1" spans="1:19">
      <c r="A202" s="76">
        <v>197</v>
      </c>
      <c r="B202" s="78" t="s">
        <v>459</v>
      </c>
      <c r="C202" s="78" t="s">
        <v>431</v>
      </c>
      <c r="D202" s="79" t="s">
        <v>454</v>
      </c>
      <c r="E202" s="80" t="s">
        <v>455</v>
      </c>
      <c r="F202" s="78"/>
      <c r="G202" s="78"/>
      <c r="H202" s="78"/>
      <c r="I202" s="78"/>
      <c r="J202" s="21">
        <v>5000</v>
      </c>
      <c r="K202" s="78"/>
      <c r="L202" s="78"/>
      <c r="M202" s="78"/>
      <c r="N202" s="78"/>
      <c r="O202" s="78"/>
      <c r="P202" s="78">
        <f t="shared" si="3"/>
        <v>5000</v>
      </c>
      <c r="Q202" s="78"/>
      <c r="R202" s="82"/>
      <c r="S202" s="83"/>
    </row>
    <row r="203" s="43" customFormat="1" ht="92.25" customHeight="1" spans="1:19">
      <c r="A203" s="76">
        <v>198</v>
      </c>
      <c r="B203" s="78" t="s">
        <v>456</v>
      </c>
      <c r="C203" s="78" t="s">
        <v>431</v>
      </c>
      <c r="D203" s="79" t="s">
        <v>460</v>
      </c>
      <c r="E203" s="80" t="s">
        <v>461</v>
      </c>
      <c r="F203" s="78"/>
      <c r="G203" s="78"/>
      <c r="H203" s="78"/>
      <c r="I203" s="78"/>
      <c r="J203" s="21">
        <v>1500</v>
      </c>
      <c r="K203" s="78"/>
      <c r="L203" s="78"/>
      <c r="M203" s="78"/>
      <c r="N203" s="78"/>
      <c r="O203" s="78"/>
      <c r="P203" s="78">
        <f t="shared" si="3"/>
        <v>1500</v>
      </c>
      <c r="Q203" s="78"/>
      <c r="R203" s="82"/>
      <c r="S203" s="83"/>
    </row>
    <row r="204" s="43" customFormat="1" ht="92.25" customHeight="1" spans="1:19">
      <c r="A204" s="76">
        <v>199</v>
      </c>
      <c r="B204" s="78" t="s">
        <v>457</v>
      </c>
      <c r="C204" s="78" t="s">
        <v>431</v>
      </c>
      <c r="D204" s="79" t="s">
        <v>460</v>
      </c>
      <c r="E204" s="80" t="s">
        <v>461</v>
      </c>
      <c r="F204" s="78"/>
      <c r="G204" s="78"/>
      <c r="H204" s="78"/>
      <c r="I204" s="78"/>
      <c r="J204" s="21">
        <v>1500</v>
      </c>
      <c r="K204" s="78"/>
      <c r="L204" s="78"/>
      <c r="M204" s="78"/>
      <c r="N204" s="78"/>
      <c r="O204" s="78"/>
      <c r="P204" s="78">
        <f t="shared" si="3"/>
        <v>1500</v>
      </c>
      <c r="Q204" s="78"/>
      <c r="R204" s="82"/>
      <c r="S204" s="83"/>
    </row>
    <row r="205" s="43" customFormat="1" ht="92.25" customHeight="1" spans="1:19">
      <c r="A205" s="76">
        <v>200</v>
      </c>
      <c r="B205" s="78" t="s">
        <v>458</v>
      </c>
      <c r="C205" s="78" t="s">
        <v>431</v>
      </c>
      <c r="D205" s="79" t="s">
        <v>460</v>
      </c>
      <c r="E205" s="80" t="s">
        <v>461</v>
      </c>
      <c r="F205" s="78"/>
      <c r="G205" s="78"/>
      <c r="H205" s="78"/>
      <c r="I205" s="78"/>
      <c r="J205" s="21">
        <v>1500</v>
      </c>
      <c r="K205" s="78"/>
      <c r="L205" s="78"/>
      <c r="M205" s="78"/>
      <c r="N205" s="78"/>
      <c r="O205" s="78"/>
      <c r="P205" s="78">
        <f t="shared" si="3"/>
        <v>1500</v>
      </c>
      <c r="Q205" s="78"/>
      <c r="R205" s="82"/>
      <c r="S205" s="83"/>
    </row>
    <row r="206" s="43" customFormat="1" ht="92.25" customHeight="1" spans="1:19">
      <c r="A206" s="76">
        <v>201</v>
      </c>
      <c r="B206" s="78" t="s">
        <v>459</v>
      </c>
      <c r="C206" s="78" t="s">
        <v>431</v>
      </c>
      <c r="D206" s="79" t="s">
        <v>460</v>
      </c>
      <c r="E206" s="80" t="s">
        <v>461</v>
      </c>
      <c r="F206" s="78"/>
      <c r="G206" s="78"/>
      <c r="H206" s="78"/>
      <c r="I206" s="78"/>
      <c r="J206" s="21">
        <v>1500</v>
      </c>
      <c r="K206" s="78"/>
      <c r="L206" s="78"/>
      <c r="M206" s="78"/>
      <c r="N206" s="78"/>
      <c r="O206" s="78"/>
      <c r="P206" s="78">
        <f t="shared" si="3"/>
        <v>1500</v>
      </c>
      <c r="Q206" s="78"/>
      <c r="R206" s="82"/>
      <c r="S206" s="83"/>
    </row>
    <row r="207" s="43" customFormat="1" ht="92.25" customHeight="1" spans="1:19">
      <c r="A207" s="76">
        <v>202</v>
      </c>
      <c r="B207" s="78" t="s">
        <v>462</v>
      </c>
      <c r="C207" s="78" t="s">
        <v>376</v>
      </c>
      <c r="D207" s="79" t="s">
        <v>463</v>
      </c>
      <c r="E207" s="80" t="s">
        <v>461</v>
      </c>
      <c r="F207" s="78"/>
      <c r="G207" s="78"/>
      <c r="H207" s="78"/>
      <c r="I207" s="78"/>
      <c r="J207" s="21">
        <v>3000</v>
      </c>
      <c r="K207" s="78"/>
      <c r="L207" s="78"/>
      <c r="M207" s="78"/>
      <c r="N207" s="78"/>
      <c r="O207" s="78"/>
      <c r="P207" s="78">
        <f t="shared" si="3"/>
        <v>3000</v>
      </c>
      <c r="Q207" s="78"/>
      <c r="R207" s="82"/>
      <c r="S207" s="83"/>
    </row>
    <row r="208" s="43" customFormat="1" ht="92.25" customHeight="1" spans="1:19">
      <c r="A208" s="76">
        <v>203</v>
      </c>
      <c r="B208" s="78" t="s">
        <v>464</v>
      </c>
      <c r="C208" s="78" t="s">
        <v>44</v>
      </c>
      <c r="D208" s="79" t="s">
        <v>465</v>
      </c>
      <c r="E208" s="80" t="s">
        <v>27</v>
      </c>
      <c r="F208" s="78"/>
      <c r="G208" s="78"/>
      <c r="H208" s="78"/>
      <c r="I208" s="78"/>
      <c r="J208" s="21">
        <v>20</v>
      </c>
      <c r="K208" s="78"/>
      <c r="L208" s="78"/>
      <c r="M208" s="78"/>
      <c r="N208" s="78"/>
      <c r="O208" s="78"/>
      <c r="P208" s="78">
        <f t="shared" si="3"/>
        <v>20</v>
      </c>
      <c r="Q208" s="78"/>
      <c r="R208" s="82"/>
      <c r="S208" s="83"/>
    </row>
    <row r="209" s="43" customFormat="1" ht="92.25" customHeight="1" spans="1:19">
      <c r="A209" s="76">
        <v>204</v>
      </c>
      <c r="B209" s="78" t="s">
        <v>466</v>
      </c>
      <c r="C209" s="78" t="s">
        <v>44</v>
      </c>
      <c r="D209" s="79" t="s">
        <v>467</v>
      </c>
      <c r="E209" s="80" t="s">
        <v>27</v>
      </c>
      <c r="F209" s="78"/>
      <c r="G209" s="78"/>
      <c r="H209" s="78"/>
      <c r="I209" s="78"/>
      <c r="J209" s="21">
        <v>15</v>
      </c>
      <c r="K209" s="78"/>
      <c r="L209" s="78"/>
      <c r="M209" s="78"/>
      <c r="N209" s="78"/>
      <c r="O209" s="78"/>
      <c r="P209" s="78">
        <f t="shared" si="3"/>
        <v>15</v>
      </c>
      <c r="Q209" s="78"/>
      <c r="R209" s="82"/>
      <c r="S209" s="83"/>
    </row>
    <row r="210" s="43" customFormat="1" ht="92.25" customHeight="1" spans="1:19">
      <c r="A210" s="76">
        <v>205</v>
      </c>
      <c r="B210" s="78" t="s">
        <v>468</v>
      </c>
      <c r="C210" s="78" t="s">
        <v>69</v>
      </c>
      <c r="D210" s="79" t="s">
        <v>469</v>
      </c>
      <c r="E210" s="134" t="s">
        <v>470</v>
      </c>
      <c r="F210" s="78"/>
      <c r="G210" s="78"/>
      <c r="H210" s="78"/>
      <c r="I210" s="78"/>
      <c r="J210" s="21">
        <v>10</v>
      </c>
      <c r="K210" s="78"/>
      <c r="L210" s="78"/>
      <c r="M210" s="78"/>
      <c r="N210" s="78"/>
      <c r="O210" s="78"/>
      <c r="P210" s="78">
        <f t="shared" si="3"/>
        <v>10</v>
      </c>
      <c r="Q210" s="78"/>
      <c r="R210" s="82"/>
      <c r="S210" s="83"/>
    </row>
    <row r="211" s="42" customFormat="1" ht="92.25" customHeight="1" spans="1:19">
      <c r="A211" s="76">
        <v>206</v>
      </c>
      <c r="B211" s="78" t="s">
        <v>471</v>
      </c>
      <c r="C211" s="78" t="s">
        <v>472</v>
      </c>
      <c r="D211" s="79" t="s">
        <v>473</v>
      </c>
      <c r="E211" s="135" t="s">
        <v>474</v>
      </c>
      <c r="F211" s="78"/>
      <c r="G211" s="78"/>
      <c r="H211" s="78"/>
      <c r="I211" s="78"/>
      <c r="J211" s="21">
        <v>5000</v>
      </c>
      <c r="K211" s="78"/>
      <c r="L211" s="78"/>
      <c r="M211" s="78"/>
      <c r="N211" s="78"/>
      <c r="O211" s="78"/>
      <c r="P211" s="78">
        <f t="shared" si="3"/>
        <v>5000</v>
      </c>
      <c r="Q211" s="78"/>
      <c r="R211" s="82"/>
      <c r="S211" s="83"/>
    </row>
    <row r="212" s="43" customFormat="1" ht="92.25" customHeight="1" spans="1:19">
      <c r="A212" s="76">
        <v>207</v>
      </c>
      <c r="B212" s="78" t="s">
        <v>475</v>
      </c>
      <c r="C212" s="78" t="s">
        <v>431</v>
      </c>
      <c r="D212" s="79" t="s">
        <v>476</v>
      </c>
      <c r="E212" s="80" t="s">
        <v>27</v>
      </c>
      <c r="F212" s="78"/>
      <c r="G212" s="78"/>
      <c r="H212" s="78"/>
      <c r="I212" s="78"/>
      <c r="J212" s="21">
        <v>1000</v>
      </c>
      <c r="K212" s="78"/>
      <c r="L212" s="78"/>
      <c r="M212" s="78"/>
      <c r="N212" s="78"/>
      <c r="O212" s="78"/>
      <c r="P212" s="78">
        <f t="shared" si="3"/>
        <v>1000</v>
      </c>
      <c r="Q212" s="78"/>
      <c r="R212" s="82"/>
      <c r="S212" s="83"/>
    </row>
    <row r="213" s="42" customFormat="1" ht="92.25" customHeight="1" spans="1:19">
      <c r="A213" s="76">
        <v>208</v>
      </c>
      <c r="B213" s="78" t="s">
        <v>477</v>
      </c>
      <c r="C213" s="78" t="s">
        <v>472</v>
      </c>
      <c r="D213" s="79" t="s">
        <v>478</v>
      </c>
      <c r="E213" s="80" t="s">
        <v>27</v>
      </c>
      <c r="F213" s="78"/>
      <c r="G213" s="78"/>
      <c r="H213" s="78"/>
      <c r="I213" s="78"/>
      <c r="J213" s="21">
        <v>5000</v>
      </c>
      <c r="K213" s="78"/>
      <c r="L213" s="78"/>
      <c r="M213" s="78"/>
      <c r="N213" s="78"/>
      <c r="O213" s="78"/>
      <c r="P213" s="78">
        <f t="shared" si="3"/>
        <v>5000</v>
      </c>
      <c r="Q213" s="78"/>
      <c r="R213" s="82"/>
      <c r="S213" s="83"/>
    </row>
    <row r="214" s="43" customFormat="1" ht="92.25" customHeight="1" spans="1:19">
      <c r="A214" s="76">
        <v>209</v>
      </c>
      <c r="B214" s="78" t="s">
        <v>479</v>
      </c>
      <c r="C214" s="78" t="s">
        <v>44</v>
      </c>
      <c r="D214" s="79" t="s">
        <v>480</v>
      </c>
      <c r="E214" s="80" t="s">
        <v>27</v>
      </c>
      <c r="F214" s="78"/>
      <c r="G214" s="78"/>
      <c r="H214" s="78"/>
      <c r="I214" s="78"/>
      <c r="J214" s="78">
        <v>300</v>
      </c>
      <c r="K214" s="78"/>
      <c r="L214" s="78"/>
      <c r="M214" s="78"/>
      <c r="N214" s="78"/>
      <c r="O214" s="78"/>
      <c r="P214" s="78">
        <f t="shared" si="3"/>
        <v>300</v>
      </c>
      <c r="Q214" s="78"/>
      <c r="R214" s="82"/>
      <c r="S214" s="83"/>
    </row>
    <row r="215" s="42" customFormat="1" ht="92.25" customHeight="1" spans="1:19">
      <c r="A215" s="76">
        <v>210</v>
      </c>
      <c r="B215" s="78" t="s">
        <v>481</v>
      </c>
      <c r="C215" s="78" t="s">
        <v>472</v>
      </c>
      <c r="D215" s="79" t="s">
        <v>482</v>
      </c>
      <c r="E215" s="80" t="s">
        <v>27</v>
      </c>
      <c r="F215" s="78"/>
      <c r="G215" s="78"/>
      <c r="H215" s="78"/>
      <c r="I215" s="78"/>
      <c r="J215" s="78">
        <v>30</v>
      </c>
      <c r="K215" s="78"/>
      <c r="L215" s="78"/>
      <c r="M215" s="78"/>
      <c r="N215" s="78"/>
      <c r="O215" s="78"/>
      <c r="P215" s="78">
        <f t="shared" si="3"/>
        <v>30</v>
      </c>
      <c r="Q215" s="78"/>
      <c r="R215" s="82"/>
      <c r="S215" s="83"/>
    </row>
    <row r="216" s="44" customFormat="1" ht="92.25" customHeight="1" spans="1:19">
      <c r="A216" s="76">
        <v>211</v>
      </c>
      <c r="B216" s="78" t="s">
        <v>483</v>
      </c>
      <c r="C216" s="78" t="s">
        <v>44</v>
      </c>
      <c r="D216" s="79" t="s">
        <v>478</v>
      </c>
      <c r="E216" s="80" t="s">
        <v>27</v>
      </c>
      <c r="F216" s="136"/>
      <c r="G216" s="78"/>
      <c r="H216" s="78"/>
      <c r="I216" s="78"/>
      <c r="J216" s="78">
        <v>6</v>
      </c>
      <c r="K216" s="78"/>
      <c r="L216" s="78"/>
      <c r="M216" s="78"/>
      <c r="N216" s="78"/>
      <c r="O216" s="78"/>
      <c r="P216" s="78">
        <f t="shared" si="3"/>
        <v>6</v>
      </c>
      <c r="Q216" s="78"/>
      <c r="R216" s="82"/>
      <c r="S216" s="83"/>
    </row>
    <row r="217" s="43" customFormat="1" ht="92.25" customHeight="1" spans="1:19">
      <c r="A217" s="76">
        <v>212</v>
      </c>
      <c r="B217" s="78" t="s">
        <v>484</v>
      </c>
      <c r="C217" s="78" t="s">
        <v>69</v>
      </c>
      <c r="D217" s="79" t="s">
        <v>485</v>
      </c>
      <c r="E217" s="80" t="s">
        <v>27</v>
      </c>
      <c r="F217" s="78"/>
      <c r="G217" s="78"/>
      <c r="H217" s="78"/>
      <c r="I217" s="78"/>
      <c r="J217" s="78">
        <v>2000</v>
      </c>
      <c r="K217" s="78"/>
      <c r="L217" s="78"/>
      <c r="M217" s="78"/>
      <c r="N217" s="78"/>
      <c r="O217" s="78"/>
      <c r="P217" s="78">
        <f t="shared" si="3"/>
        <v>2000</v>
      </c>
      <c r="Q217" s="78"/>
      <c r="R217" s="82"/>
      <c r="S217" s="83"/>
    </row>
    <row r="218" s="43" customFormat="1" ht="92.25" customHeight="1" spans="1:19">
      <c r="A218" s="76">
        <v>213</v>
      </c>
      <c r="B218" s="78" t="s">
        <v>486</v>
      </c>
      <c r="C218" s="78" t="s">
        <v>410</v>
      </c>
      <c r="D218" s="79" t="s">
        <v>487</v>
      </c>
      <c r="E218" s="80" t="s">
        <v>488</v>
      </c>
      <c r="F218" s="78"/>
      <c r="G218" s="78"/>
      <c r="H218" s="78"/>
      <c r="I218" s="78"/>
      <c r="J218" s="78">
        <v>10000</v>
      </c>
      <c r="K218" s="78"/>
      <c r="L218" s="78"/>
      <c r="M218" s="78"/>
      <c r="N218" s="78"/>
      <c r="O218" s="78"/>
      <c r="P218" s="78">
        <f t="shared" si="3"/>
        <v>10000</v>
      </c>
      <c r="Q218" s="78"/>
      <c r="R218" s="82"/>
      <c r="S218" s="83"/>
    </row>
    <row r="219" s="42" customFormat="1" ht="92.25" customHeight="1" spans="1:19">
      <c r="A219" s="76">
        <v>214</v>
      </c>
      <c r="B219" s="78" t="s">
        <v>489</v>
      </c>
      <c r="C219" s="78" t="s">
        <v>410</v>
      </c>
      <c r="D219" s="79" t="s">
        <v>490</v>
      </c>
      <c r="E219" s="80" t="s">
        <v>488</v>
      </c>
      <c r="F219" s="78"/>
      <c r="G219" s="78"/>
      <c r="H219" s="78"/>
      <c r="I219" s="78"/>
      <c r="J219" s="78">
        <v>10000</v>
      </c>
      <c r="K219" s="78"/>
      <c r="L219" s="78"/>
      <c r="M219" s="78"/>
      <c r="N219" s="78"/>
      <c r="O219" s="78"/>
      <c r="P219" s="78">
        <f t="shared" si="3"/>
        <v>10000</v>
      </c>
      <c r="Q219" s="78"/>
      <c r="R219" s="82"/>
      <c r="S219" s="83"/>
    </row>
    <row r="220" s="42" customFormat="1" ht="92.25" customHeight="1" spans="1:19">
      <c r="A220" s="76">
        <v>215</v>
      </c>
      <c r="B220" s="78" t="s">
        <v>491</v>
      </c>
      <c r="C220" s="78" t="s">
        <v>410</v>
      </c>
      <c r="D220" s="79" t="s">
        <v>492</v>
      </c>
      <c r="E220" s="80" t="s">
        <v>493</v>
      </c>
      <c r="F220" s="78"/>
      <c r="G220" s="78"/>
      <c r="H220" s="78"/>
      <c r="I220" s="78"/>
      <c r="J220" s="78">
        <v>15000</v>
      </c>
      <c r="K220" s="78"/>
      <c r="L220" s="78"/>
      <c r="M220" s="78"/>
      <c r="N220" s="78"/>
      <c r="O220" s="78"/>
      <c r="P220" s="78">
        <f t="shared" si="3"/>
        <v>15000</v>
      </c>
      <c r="Q220" s="78"/>
      <c r="R220" s="82"/>
      <c r="S220" s="83"/>
    </row>
    <row r="221" s="42" customFormat="1" ht="92.25" customHeight="1" spans="1:19">
      <c r="A221" s="76">
        <v>216</v>
      </c>
      <c r="B221" s="78" t="s">
        <v>494</v>
      </c>
      <c r="C221" s="78" t="s">
        <v>410</v>
      </c>
      <c r="D221" s="79" t="s">
        <v>495</v>
      </c>
      <c r="E221" s="80" t="s">
        <v>493</v>
      </c>
      <c r="F221" s="78"/>
      <c r="G221" s="78"/>
      <c r="H221" s="78"/>
      <c r="I221" s="78"/>
      <c r="J221" s="21">
        <v>2000</v>
      </c>
      <c r="K221" s="78"/>
      <c r="L221" s="78"/>
      <c r="M221" s="78"/>
      <c r="N221" s="78"/>
      <c r="O221" s="78"/>
      <c r="P221" s="78">
        <f t="shared" si="3"/>
        <v>2000</v>
      </c>
      <c r="Q221" s="78"/>
      <c r="R221" s="82"/>
      <c r="S221" s="83"/>
    </row>
    <row r="222" s="42" customFormat="1" ht="92.25" customHeight="1" spans="1:19">
      <c r="A222" s="76">
        <v>217</v>
      </c>
      <c r="B222" s="78" t="s">
        <v>496</v>
      </c>
      <c r="C222" s="78" t="s">
        <v>187</v>
      </c>
      <c r="D222" s="79" t="s">
        <v>497</v>
      </c>
      <c r="E222" s="80" t="s">
        <v>27</v>
      </c>
      <c r="F222" s="78"/>
      <c r="G222" s="78"/>
      <c r="H222" s="78"/>
      <c r="I222" s="78"/>
      <c r="J222" s="21">
        <v>20000</v>
      </c>
      <c r="K222" s="78"/>
      <c r="L222" s="78"/>
      <c r="M222" s="78"/>
      <c r="N222" s="78"/>
      <c r="O222" s="78"/>
      <c r="P222" s="78">
        <f t="shared" si="3"/>
        <v>20000</v>
      </c>
      <c r="Q222" s="78"/>
      <c r="R222" s="82"/>
      <c r="S222" s="83"/>
    </row>
    <row r="223" s="42" customFormat="1" ht="92.25" customHeight="1" spans="1:19">
      <c r="A223" s="76">
        <v>218</v>
      </c>
      <c r="B223" s="78" t="s">
        <v>498</v>
      </c>
      <c r="C223" s="78" t="s">
        <v>187</v>
      </c>
      <c r="D223" s="79" t="s">
        <v>499</v>
      </c>
      <c r="E223" s="80" t="s">
        <v>27</v>
      </c>
      <c r="F223" s="78"/>
      <c r="G223" s="78"/>
      <c r="H223" s="78"/>
      <c r="I223" s="78"/>
      <c r="J223" s="21">
        <v>30000</v>
      </c>
      <c r="K223" s="78"/>
      <c r="L223" s="78"/>
      <c r="M223" s="78"/>
      <c r="N223" s="78"/>
      <c r="O223" s="78"/>
      <c r="P223" s="78">
        <f t="shared" si="3"/>
        <v>30000</v>
      </c>
      <c r="Q223" s="78"/>
      <c r="R223" s="82"/>
      <c r="S223" s="83"/>
    </row>
    <row r="224" s="42" customFormat="1" ht="92.25" customHeight="1" spans="1:19">
      <c r="A224" s="76">
        <v>219</v>
      </c>
      <c r="B224" s="78" t="s">
        <v>500</v>
      </c>
      <c r="C224" s="78" t="s">
        <v>187</v>
      </c>
      <c r="D224" s="79" t="s">
        <v>501</v>
      </c>
      <c r="E224" s="80" t="s">
        <v>27</v>
      </c>
      <c r="F224" s="78"/>
      <c r="G224" s="78"/>
      <c r="H224" s="78"/>
      <c r="I224" s="78"/>
      <c r="J224" s="21">
        <v>100</v>
      </c>
      <c r="K224" s="78"/>
      <c r="L224" s="78"/>
      <c r="M224" s="78"/>
      <c r="N224" s="78"/>
      <c r="O224" s="78"/>
      <c r="P224" s="78">
        <v>0</v>
      </c>
      <c r="Q224" s="78"/>
      <c r="R224" s="137" t="str">
        <f>_xlfn.DISPIMG("ID_0C61B947DBE84B8BB4B6DF18B077CA9D",1)</f>
        <v>=DISPIMG("ID_0C61B947DBE84B8BB4B6DF18B077CA9D",1)</v>
      </c>
      <c r="S224" s="83"/>
    </row>
    <row r="225" s="42" customFormat="1" ht="92.25" customHeight="1" spans="1:19">
      <c r="A225" s="76">
        <v>220</v>
      </c>
      <c r="B225" s="78" t="s">
        <v>502</v>
      </c>
      <c r="C225" s="126" t="s">
        <v>382</v>
      </c>
      <c r="D225" s="79" t="s">
        <v>503</v>
      </c>
      <c r="E225" s="80" t="s">
        <v>27</v>
      </c>
      <c r="F225" s="78"/>
      <c r="G225" s="78"/>
      <c r="H225" s="78"/>
      <c r="I225" s="78"/>
      <c r="J225" s="21">
        <v>100</v>
      </c>
      <c r="K225" s="78"/>
      <c r="L225" s="78"/>
      <c r="M225" s="78"/>
      <c r="N225" s="78"/>
      <c r="O225" s="78"/>
      <c r="P225" s="78">
        <f t="shared" ref="P225:P288" si="4">SUM(F225:O225)</f>
        <v>100</v>
      </c>
      <c r="Q225" s="78"/>
      <c r="R225" s="82"/>
      <c r="S225" s="83"/>
    </row>
    <row r="226" s="42" customFormat="1" ht="92.25" customHeight="1" spans="1:19">
      <c r="A226" s="76">
        <v>221</v>
      </c>
      <c r="B226" s="78" t="s">
        <v>504</v>
      </c>
      <c r="C226" s="126" t="s">
        <v>376</v>
      </c>
      <c r="D226" s="79" t="s">
        <v>505</v>
      </c>
      <c r="E226" s="80" t="s">
        <v>506</v>
      </c>
      <c r="F226" s="78"/>
      <c r="G226" s="78"/>
      <c r="H226" s="78"/>
      <c r="I226" s="78"/>
      <c r="J226" s="21">
        <v>50</v>
      </c>
      <c r="K226" s="78"/>
      <c r="L226" s="78"/>
      <c r="M226" s="78"/>
      <c r="N226" s="78"/>
      <c r="O226" s="78"/>
      <c r="P226" s="78">
        <f t="shared" si="4"/>
        <v>50</v>
      </c>
      <c r="Q226" s="78"/>
      <c r="R226" s="82"/>
      <c r="S226" s="83"/>
    </row>
    <row r="227" s="42" customFormat="1" ht="92.25" customHeight="1" spans="1:19">
      <c r="A227" s="76">
        <v>222</v>
      </c>
      <c r="B227" s="78" t="s">
        <v>507</v>
      </c>
      <c r="C227" s="126" t="s">
        <v>69</v>
      </c>
      <c r="D227" s="79" t="s">
        <v>508</v>
      </c>
      <c r="E227" s="80" t="s">
        <v>509</v>
      </c>
      <c r="F227" s="78"/>
      <c r="G227" s="78"/>
      <c r="H227" s="78"/>
      <c r="I227" s="78"/>
      <c r="J227" s="21">
        <v>50</v>
      </c>
      <c r="K227" s="78"/>
      <c r="L227" s="78"/>
      <c r="M227" s="78"/>
      <c r="N227" s="78"/>
      <c r="O227" s="78"/>
      <c r="P227" s="78">
        <f t="shared" si="4"/>
        <v>50</v>
      </c>
      <c r="Q227" s="78"/>
      <c r="R227" s="82"/>
      <c r="S227" s="83"/>
    </row>
    <row r="228" s="42" customFormat="1" ht="92.25" customHeight="1" spans="1:19">
      <c r="A228" s="76">
        <v>223</v>
      </c>
      <c r="B228" s="78" t="s">
        <v>510</v>
      </c>
      <c r="C228" s="126" t="s">
        <v>69</v>
      </c>
      <c r="D228" s="79" t="s">
        <v>511</v>
      </c>
      <c r="E228" s="80" t="s">
        <v>509</v>
      </c>
      <c r="F228" s="78"/>
      <c r="G228" s="78"/>
      <c r="H228" s="78"/>
      <c r="I228" s="78"/>
      <c r="J228" s="21">
        <v>40</v>
      </c>
      <c r="K228" s="78"/>
      <c r="L228" s="78"/>
      <c r="M228" s="78"/>
      <c r="N228" s="78"/>
      <c r="O228" s="78"/>
      <c r="P228" s="78">
        <f t="shared" si="4"/>
        <v>40</v>
      </c>
      <c r="Q228" s="78"/>
      <c r="R228" s="82"/>
      <c r="S228" s="83"/>
    </row>
    <row r="229" s="42" customFormat="1" ht="92.25" customHeight="1" spans="1:19">
      <c r="A229" s="76">
        <v>224</v>
      </c>
      <c r="B229" s="78" t="s">
        <v>512</v>
      </c>
      <c r="C229" s="126" t="s">
        <v>69</v>
      </c>
      <c r="D229" s="79" t="s">
        <v>513</v>
      </c>
      <c r="E229" s="80" t="s">
        <v>509</v>
      </c>
      <c r="F229" s="78"/>
      <c r="G229" s="78"/>
      <c r="H229" s="78"/>
      <c r="I229" s="78"/>
      <c r="J229" s="21">
        <v>40</v>
      </c>
      <c r="K229" s="78"/>
      <c r="L229" s="78"/>
      <c r="M229" s="78"/>
      <c r="N229" s="78"/>
      <c r="O229" s="78"/>
      <c r="P229" s="78">
        <f t="shared" si="4"/>
        <v>40</v>
      </c>
      <c r="Q229" s="78"/>
      <c r="R229" s="82"/>
      <c r="S229" s="83"/>
    </row>
    <row r="230" s="42" customFormat="1" ht="92.25" customHeight="1" spans="1:19">
      <c r="A230" s="76">
        <v>225</v>
      </c>
      <c r="B230" s="78" t="s">
        <v>514</v>
      </c>
      <c r="C230" s="126" t="s">
        <v>69</v>
      </c>
      <c r="D230" s="79" t="s">
        <v>515</v>
      </c>
      <c r="E230" s="80" t="s">
        <v>509</v>
      </c>
      <c r="F230" s="78"/>
      <c r="G230" s="78"/>
      <c r="H230" s="78"/>
      <c r="I230" s="78"/>
      <c r="J230" s="21">
        <v>20</v>
      </c>
      <c r="K230" s="78"/>
      <c r="L230" s="78"/>
      <c r="M230" s="78"/>
      <c r="N230" s="78"/>
      <c r="O230" s="78"/>
      <c r="P230" s="78">
        <f t="shared" si="4"/>
        <v>20</v>
      </c>
      <c r="Q230" s="78"/>
      <c r="R230" s="82"/>
      <c r="S230" s="83"/>
    </row>
    <row r="231" s="42" customFormat="1" ht="92.25" customHeight="1" spans="1:19">
      <c r="A231" s="76">
        <v>226</v>
      </c>
      <c r="B231" s="78" t="s">
        <v>516</v>
      </c>
      <c r="C231" s="126" t="s">
        <v>69</v>
      </c>
      <c r="D231" s="79" t="s">
        <v>517</v>
      </c>
      <c r="E231" s="80" t="s">
        <v>509</v>
      </c>
      <c r="F231" s="78"/>
      <c r="G231" s="78"/>
      <c r="H231" s="78"/>
      <c r="I231" s="78"/>
      <c r="J231" s="21">
        <v>10</v>
      </c>
      <c r="K231" s="78"/>
      <c r="L231" s="78"/>
      <c r="M231" s="78"/>
      <c r="N231" s="78"/>
      <c r="O231" s="78"/>
      <c r="P231" s="78">
        <f t="shared" si="4"/>
        <v>10</v>
      </c>
      <c r="Q231" s="78"/>
      <c r="R231" s="82"/>
      <c r="S231" s="83"/>
    </row>
    <row r="232" s="42" customFormat="1" ht="92.25" customHeight="1" spans="1:19">
      <c r="A232" s="76">
        <v>227</v>
      </c>
      <c r="B232" s="78" t="s">
        <v>518</v>
      </c>
      <c r="C232" s="126" t="s">
        <v>69</v>
      </c>
      <c r="D232" s="79" t="s">
        <v>519</v>
      </c>
      <c r="E232" s="80" t="s">
        <v>509</v>
      </c>
      <c r="F232" s="78"/>
      <c r="G232" s="78"/>
      <c r="H232" s="78"/>
      <c r="I232" s="78"/>
      <c r="J232" s="21">
        <v>40</v>
      </c>
      <c r="K232" s="78"/>
      <c r="L232" s="78"/>
      <c r="M232" s="78"/>
      <c r="N232" s="78"/>
      <c r="O232" s="78"/>
      <c r="P232" s="78">
        <f t="shared" si="4"/>
        <v>40</v>
      </c>
      <c r="Q232" s="78"/>
      <c r="R232" s="82"/>
      <c r="S232" s="83"/>
    </row>
    <row r="233" s="42" customFormat="1" ht="92.25" customHeight="1" spans="1:19">
      <c r="A233" s="76">
        <v>228</v>
      </c>
      <c r="B233" s="78" t="s">
        <v>520</v>
      </c>
      <c r="C233" s="126" t="s">
        <v>69</v>
      </c>
      <c r="D233" s="79" t="s">
        <v>521</v>
      </c>
      <c r="E233" s="80" t="s">
        <v>509</v>
      </c>
      <c r="F233" s="78"/>
      <c r="G233" s="78"/>
      <c r="H233" s="78"/>
      <c r="I233" s="78"/>
      <c r="J233" s="21">
        <v>20</v>
      </c>
      <c r="K233" s="78"/>
      <c r="L233" s="78"/>
      <c r="M233" s="78"/>
      <c r="N233" s="78"/>
      <c r="O233" s="78"/>
      <c r="P233" s="78">
        <f t="shared" si="4"/>
        <v>20</v>
      </c>
      <c r="Q233" s="78"/>
      <c r="R233" s="82"/>
      <c r="S233" s="83"/>
    </row>
    <row r="234" s="42" customFormat="1" ht="92.25" customHeight="1" spans="1:19">
      <c r="A234" s="76">
        <v>229</v>
      </c>
      <c r="B234" s="78" t="s">
        <v>522</v>
      </c>
      <c r="C234" s="126" t="s">
        <v>376</v>
      </c>
      <c r="D234" s="79" t="s">
        <v>523</v>
      </c>
      <c r="E234" s="80" t="s">
        <v>27</v>
      </c>
      <c r="F234" s="78"/>
      <c r="G234" s="78"/>
      <c r="H234" s="78"/>
      <c r="I234" s="78"/>
      <c r="J234" s="21">
        <v>2500</v>
      </c>
      <c r="K234" s="78"/>
      <c r="L234" s="78"/>
      <c r="M234" s="78"/>
      <c r="N234" s="78"/>
      <c r="O234" s="78"/>
      <c r="P234" s="78">
        <f t="shared" si="4"/>
        <v>2500</v>
      </c>
      <c r="Q234" s="78"/>
      <c r="R234" s="82"/>
      <c r="S234" s="83"/>
    </row>
    <row r="235" s="42" customFormat="1" ht="92.25" customHeight="1" spans="1:19">
      <c r="A235" s="76">
        <v>230</v>
      </c>
      <c r="B235" s="86" t="s">
        <v>524</v>
      </c>
      <c r="C235" s="126" t="s">
        <v>376</v>
      </c>
      <c r="D235" s="79" t="s">
        <v>525</v>
      </c>
      <c r="E235" s="80" t="s">
        <v>27</v>
      </c>
      <c r="F235" s="78"/>
      <c r="G235" s="78"/>
      <c r="H235" s="78"/>
      <c r="I235" s="78"/>
      <c r="J235" s="78">
        <v>150</v>
      </c>
      <c r="K235" s="78"/>
      <c r="L235" s="78"/>
      <c r="M235" s="78"/>
      <c r="N235" s="78"/>
      <c r="O235" s="78"/>
      <c r="P235" s="78">
        <f t="shared" si="4"/>
        <v>150</v>
      </c>
      <c r="Q235" s="78"/>
      <c r="R235" s="82"/>
      <c r="S235" s="83"/>
    </row>
    <row r="236" s="42" customFormat="1" ht="92.25" customHeight="1" spans="1:19">
      <c r="A236" s="76">
        <v>231</v>
      </c>
      <c r="B236" s="86" t="s">
        <v>526</v>
      </c>
      <c r="C236" s="126" t="s">
        <v>69</v>
      </c>
      <c r="D236" s="79" t="s">
        <v>478</v>
      </c>
      <c r="E236" s="80" t="s">
        <v>27</v>
      </c>
      <c r="F236" s="78"/>
      <c r="G236" s="78"/>
      <c r="H236" s="78"/>
      <c r="I236" s="78"/>
      <c r="J236" s="78">
        <v>300</v>
      </c>
      <c r="K236" s="78"/>
      <c r="L236" s="78"/>
      <c r="M236" s="78"/>
      <c r="N236" s="78"/>
      <c r="O236" s="78"/>
      <c r="P236" s="78">
        <f t="shared" si="4"/>
        <v>300</v>
      </c>
      <c r="Q236" s="78"/>
      <c r="R236" s="82"/>
      <c r="S236" s="83"/>
    </row>
    <row r="237" s="42" customFormat="1" ht="92.25" customHeight="1" spans="1:19">
      <c r="A237" s="76">
        <v>232</v>
      </c>
      <c r="B237" s="86" t="s">
        <v>527</v>
      </c>
      <c r="C237" s="78" t="s">
        <v>44</v>
      </c>
      <c r="D237" s="79" t="s">
        <v>528</v>
      </c>
      <c r="E237" s="80" t="s">
        <v>27</v>
      </c>
      <c r="F237" s="78"/>
      <c r="G237" s="78"/>
      <c r="H237" s="78"/>
      <c r="I237" s="78"/>
      <c r="J237" s="78">
        <v>2</v>
      </c>
      <c r="K237" s="78"/>
      <c r="L237" s="78"/>
      <c r="M237" s="78"/>
      <c r="N237" s="78"/>
      <c r="O237" s="78"/>
      <c r="P237" s="78">
        <f t="shared" si="4"/>
        <v>2</v>
      </c>
      <c r="Q237" s="78"/>
      <c r="R237" s="138"/>
      <c r="S237" s="83"/>
    </row>
    <row r="238" s="42" customFormat="1" ht="92.25" customHeight="1" spans="1:19">
      <c r="A238" s="76">
        <v>233</v>
      </c>
      <c r="B238" s="86" t="s">
        <v>529</v>
      </c>
      <c r="C238" s="126" t="s">
        <v>69</v>
      </c>
      <c r="D238" s="79" t="s">
        <v>530</v>
      </c>
      <c r="E238" s="80" t="s">
        <v>27</v>
      </c>
      <c r="F238" s="78"/>
      <c r="G238" s="78"/>
      <c r="H238" s="78"/>
      <c r="I238" s="78"/>
      <c r="J238" s="78">
        <v>30</v>
      </c>
      <c r="K238" s="78"/>
      <c r="L238" s="78"/>
      <c r="M238" s="78"/>
      <c r="N238" s="78"/>
      <c r="O238" s="78"/>
      <c r="P238" s="78">
        <f t="shared" si="4"/>
        <v>30</v>
      </c>
      <c r="Q238" s="78"/>
      <c r="R238" s="82"/>
      <c r="S238" s="83"/>
    </row>
    <row r="239" s="42" customFormat="1" ht="92.25" customHeight="1" spans="1:19">
      <c r="A239" s="76">
        <v>234</v>
      </c>
      <c r="B239" s="86" t="s">
        <v>531</v>
      </c>
      <c r="C239" s="126" t="s">
        <v>69</v>
      </c>
      <c r="D239" s="79" t="s">
        <v>532</v>
      </c>
      <c r="E239" s="80" t="s">
        <v>27</v>
      </c>
      <c r="F239" s="78"/>
      <c r="G239" s="78"/>
      <c r="H239" s="78"/>
      <c r="I239" s="78"/>
      <c r="J239" s="78">
        <v>20</v>
      </c>
      <c r="K239" s="78"/>
      <c r="L239" s="78"/>
      <c r="M239" s="78"/>
      <c r="N239" s="78"/>
      <c r="O239" s="78"/>
      <c r="P239" s="78">
        <f t="shared" si="4"/>
        <v>20</v>
      </c>
      <c r="Q239" s="78"/>
      <c r="R239" s="82"/>
      <c r="S239" s="83"/>
    </row>
    <row r="240" s="42" customFormat="1" ht="92.25" customHeight="1" spans="1:19">
      <c r="A240" s="76">
        <v>235</v>
      </c>
      <c r="B240" s="86" t="s">
        <v>533</v>
      </c>
      <c r="C240" s="126" t="s">
        <v>69</v>
      </c>
      <c r="D240" s="79" t="s">
        <v>534</v>
      </c>
      <c r="E240" s="80" t="s">
        <v>27</v>
      </c>
      <c r="F240" s="78"/>
      <c r="G240" s="78"/>
      <c r="H240" s="78"/>
      <c r="I240" s="78"/>
      <c r="J240" s="78">
        <v>100</v>
      </c>
      <c r="K240" s="78"/>
      <c r="L240" s="78"/>
      <c r="M240" s="78"/>
      <c r="N240" s="78"/>
      <c r="O240" s="78"/>
      <c r="P240" s="78">
        <f t="shared" si="4"/>
        <v>100</v>
      </c>
      <c r="Q240" s="78"/>
      <c r="R240" s="82"/>
      <c r="S240" s="83"/>
    </row>
    <row r="241" s="42" customFormat="1" ht="92.25" customHeight="1" spans="1:19">
      <c r="A241" s="76">
        <v>236</v>
      </c>
      <c r="B241" s="86" t="s">
        <v>535</v>
      </c>
      <c r="C241" s="126" t="s">
        <v>227</v>
      </c>
      <c r="D241" s="79" t="s">
        <v>536</v>
      </c>
      <c r="E241" s="80" t="s">
        <v>27</v>
      </c>
      <c r="F241" s="78"/>
      <c r="G241" s="78"/>
      <c r="H241" s="78"/>
      <c r="I241" s="78"/>
      <c r="J241" s="78">
        <v>2</v>
      </c>
      <c r="K241" s="78"/>
      <c r="L241" s="78"/>
      <c r="M241" s="78"/>
      <c r="N241" s="78"/>
      <c r="O241" s="78"/>
      <c r="P241" s="78">
        <f t="shared" si="4"/>
        <v>2</v>
      </c>
      <c r="Q241" s="78"/>
      <c r="R241" s="82"/>
      <c r="S241" s="83"/>
    </row>
    <row r="242" s="42" customFormat="1" ht="92.25" customHeight="1" spans="1:19">
      <c r="A242" s="76">
        <v>237</v>
      </c>
      <c r="B242" s="86" t="s">
        <v>537</v>
      </c>
      <c r="C242" s="126" t="s">
        <v>227</v>
      </c>
      <c r="D242" s="79" t="s">
        <v>538</v>
      </c>
      <c r="E242" s="80" t="s">
        <v>27</v>
      </c>
      <c r="F242" s="78"/>
      <c r="G242" s="78"/>
      <c r="H242" s="78"/>
      <c r="I242" s="78"/>
      <c r="J242" s="78">
        <v>3</v>
      </c>
      <c r="K242" s="78"/>
      <c r="L242" s="78"/>
      <c r="M242" s="78"/>
      <c r="N242" s="78"/>
      <c r="O242" s="78"/>
      <c r="P242" s="78">
        <f t="shared" si="4"/>
        <v>3</v>
      </c>
      <c r="Q242" s="78"/>
      <c r="R242" s="82" t="str">
        <f>_xlfn.DISPIMG("ID_618CA440853D465BB3F448F69C42B74E",1)</f>
        <v>=DISPIMG("ID_618CA440853D465BB3F448F69C42B74E",1)</v>
      </c>
      <c r="S242" s="83"/>
    </row>
    <row r="243" s="42" customFormat="1" ht="92.25" customHeight="1" spans="1:19">
      <c r="A243" s="76">
        <v>238</v>
      </c>
      <c r="B243" s="86" t="s">
        <v>539</v>
      </c>
      <c r="C243" s="126" t="s">
        <v>227</v>
      </c>
      <c r="D243" s="79" t="s">
        <v>540</v>
      </c>
      <c r="E243" s="80" t="s">
        <v>27</v>
      </c>
      <c r="F243" s="78"/>
      <c r="G243" s="78"/>
      <c r="H243" s="78"/>
      <c r="I243" s="78"/>
      <c r="J243" s="78">
        <v>50</v>
      </c>
      <c r="K243" s="78"/>
      <c r="L243" s="78"/>
      <c r="M243" s="78"/>
      <c r="N243" s="78"/>
      <c r="O243" s="78"/>
      <c r="P243" s="78">
        <f t="shared" si="4"/>
        <v>50</v>
      </c>
      <c r="Q243" s="78"/>
      <c r="R243" s="82" t="str">
        <f>_xlfn.DISPIMG("ID_514ADB810B9C47DF889D7F18CA595100",1)</f>
        <v>=DISPIMG("ID_514ADB810B9C47DF889D7F18CA595100",1)</v>
      </c>
      <c r="S243" s="83"/>
    </row>
    <row r="244" s="42" customFormat="1" ht="92.25" customHeight="1" spans="1:19">
      <c r="A244" s="76">
        <v>239</v>
      </c>
      <c r="B244" s="86" t="s">
        <v>541</v>
      </c>
      <c r="C244" s="126" t="s">
        <v>227</v>
      </c>
      <c r="D244" s="79" t="s">
        <v>542</v>
      </c>
      <c r="E244" s="80" t="s">
        <v>509</v>
      </c>
      <c r="F244" s="78"/>
      <c r="G244" s="78"/>
      <c r="H244" s="78"/>
      <c r="I244" s="78"/>
      <c r="J244" s="78">
        <v>5</v>
      </c>
      <c r="K244" s="78"/>
      <c r="L244" s="78"/>
      <c r="M244" s="78"/>
      <c r="N244" s="78"/>
      <c r="O244" s="78"/>
      <c r="P244" s="78">
        <f t="shared" si="4"/>
        <v>5</v>
      </c>
      <c r="Q244" s="78"/>
      <c r="R244" s="82" t="str">
        <f>_xlfn.DISPIMG("ID_40489F222AF2411992A572103DBBA57E",1)</f>
        <v>=DISPIMG("ID_40489F222AF2411992A572103DBBA57E",1)</v>
      </c>
      <c r="S244" s="83"/>
    </row>
    <row r="245" s="42" customFormat="1" ht="92.25" customHeight="1" spans="1:19">
      <c r="A245" s="76">
        <v>240</v>
      </c>
      <c r="B245" s="86" t="s">
        <v>543</v>
      </c>
      <c r="C245" s="126" t="s">
        <v>393</v>
      </c>
      <c r="D245" s="79" t="s">
        <v>544</v>
      </c>
      <c r="E245" s="80" t="s">
        <v>545</v>
      </c>
      <c r="F245" s="78"/>
      <c r="G245" s="78"/>
      <c r="H245" s="78"/>
      <c r="I245" s="78"/>
      <c r="J245" s="78">
        <v>2</v>
      </c>
      <c r="K245" s="78"/>
      <c r="L245" s="78"/>
      <c r="M245" s="78"/>
      <c r="N245" s="78"/>
      <c r="O245" s="78"/>
      <c r="P245" s="78">
        <f t="shared" si="4"/>
        <v>2</v>
      </c>
      <c r="Q245" s="78"/>
      <c r="R245" s="82"/>
      <c r="S245" s="83"/>
    </row>
    <row r="246" s="42" customFormat="1" ht="92.25" customHeight="1" spans="1:19">
      <c r="A246" s="76">
        <v>241</v>
      </c>
      <c r="B246" s="86" t="s">
        <v>546</v>
      </c>
      <c r="C246" s="126" t="s">
        <v>227</v>
      </c>
      <c r="D246" s="79" t="s">
        <v>547</v>
      </c>
      <c r="E246" s="80" t="s">
        <v>27</v>
      </c>
      <c r="F246" s="78"/>
      <c r="G246" s="78"/>
      <c r="H246" s="78"/>
      <c r="I246" s="78"/>
      <c r="J246" s="78">
        <v>3</v>
      </c>
      <c r="K246" s="78"/>
      <c r="L246" s="78"/>
      <c r="M246" s="78"/>
      <c r="N246" s="78"/>
      <c r="O246" s="78"/>
      <c r="P246" s="78">
        <f t="shared" si="4"/>
        <v>3</v>
      </c>
      <c r="Q246" s="78"/>
      <c r="R246" s="82"/>
      <c r="S246" s="83"/>
    </row>
    <row r="247" s="42" customFormat="1" ht="92.25" customHeight="1" spans="1:19">
      <c r="A247" s="76">
        <v>242</v>
      </c>
      <c r="B247" s="86" t="s">
        <v>548</v>
      </c>
      <c r="C247" s="126" t="s">
        <v>69</v>
      </c>
      <c r="D247" s="98" t="s">
        <v>549</v>
      </c>
      <c r="E247" s="80" t="s">
        <v>27</v>
      </c>
      <c r="F247" s="78"/>
      <c r="G247" s="78"/>
      <c r="H247" s="78"/>
      <c r="I247" s="78"/>
      <c r="J247" s="78">
        <v>50</v>
      </c>
      <c r="K247" s="78"/>
      <c r="L247" s="78"/>
      <c r="M247" s="78"/>
      <c r="N247" s="78"/>
      <c r="O247" s="78"/>
      <c r="P247" s="78">
        <f t="shared" si="4"/>
        <v>50</v>
      </c>
      <c r="Q247" s="78"/>
      <c r="R247" s="82"/>
      <c r="S247" s="83"/>
    </row>
    <row r="248" s="43" customFormat="1" ht="92.25" customHeight="1" spans="1:19">
      <c r="A248" s="76">
        <v>243</v>
      </c>
      <c r="B248" s="86" t="s">
        <v>550</v>
      </c>
      <c r="C248" s="126" t="s">
        <v>69</v>
      </c>
      <c r="D248" s="79" t="s">
        <v>551</v>
      </c>
      <c r="E248" s="80" t="s">
        <v>27</v>
      </c>
      <c r="F248" s="78"/>
      <c r="G248" s="78"/>
      <c r="H248" s="78"/>
      <c r="I248" s="78"/>
      <c r="J248" s="78">
        <v>300</v>
      </c>
      <c r="K248" s="78"/>
      <c r="L248" s="78"/>
      <c r="M248" s="78"/>
      <c r="N248" s="78"/>
      <c r="O248" s="78"/>
      <c r="P248" s="78">
        <f t="shared" si="4"/>
        <v>300</v>
      </c>
      <c r="Q248" s="78"/>
      <c r="R248" s="82"/>
      <c r="S248" s="83"/>
    </row>
    <row r="249" s="42" customFormat="1" ht="92.25" customHeight="1" spans="1:19">
      <c r="A249" s="76">
        <v>244</v>
      </c>
      <c r="B249" s="86" t="s">
        <v>552</v>
      </c>
      <c r="C249" s="126" t="s">
        <v>227</v>
      </c>
      <c r="D249" s="79" t="s">
        <v>553</v>
      </c>
      <c r="E249" s="80" t="s">
        <v>27</v>
      </c>
      <c r="F249" s="78"/>
      <c r="G249" s="78"/>
      <c r="H249" s="78"/>
      <c r="I249" s="78"/>
      <c r="J249" s="78">
        <v>50</v>
      </c>
      <c r="K249" s="78"/>
      <c r="L249" s="78"/>
      <c r="M249" s="78"/>
      <c r="N249" s="78"/>
      <c r="O249" s="78"/>
      <c r="P249" s="78">
        <f t="shared" si="4"/>
        <v>50</v>
      </c>
      <c r="Q249" s="78"/>
      <c r="R249" s="82"/>
      <c r="S249" s="83"/>
    </row>
    <row r="250" s="42" customFormat="1" ht="92.25" customHeight="1" spans="1:19">
      <c r="A250" s="76">
        <v>245</v>
      </c>
      <c r="B250" s="78" t="s">
        <v>554</v>
      </c>
      <c r="C250" s="126" t="s">
        <v>69</v>
      </c>
      <c r="D250" s="79" t="s">
        <v>555</v>
      </c>
      <c r="E250" s="80" t="s">
        <v>27</v>
      </c>
      <c r="F250" s="78"/>
      <c r="G250" s="78"/>
      <c r="H250" s="78"/>
      <c r="I250" s="78"/>
      <c r="J250" s="78">
        <v>20</v>
      </c>
      <c r="K250" s="78"/>
      <c r="L250" s="78"/>
      <c r="M250" s="78"/>
      <c r="N250" s="78"/>
      <c r="O250" s="78"/>
      <c r="P250" s="78">
        <f t="shared" si="4"/>
        <v>20</v>
      </c>
      <c r="Q250" s="78"/>
      <c r="R250" s="82"/>
      <c r="S250" s="83"/>
    </row>
    <row r="251" s="42" customFormat="1" ht="92.25" customHeight="1" spans="1:19">
      <c r="A251" s="76">
        <v>246</v>
      </c>
      <c r="B251" s="78" t="s">
        <v>556</v>
      </c>
      <c r="C251" s="126" t="s">
        <v>69</v>
      </c>
      <c r="D251" s="98" t="s">
        <v>557</v>
      </c>
      <c r="E251" s="80" t="s">
        <v>27</v>
      </c>
      <c r="F251" s="78"/>
      <c r="G251" s="78"/>
      <c r="H251" s="78"/>
      <c r="I251" s="78"/>
      <c r="J251" s="78">
        <v>30</v>
      </c>
      <c r="K251" s="78"/>
      <c r="L251" s="78"/>
      <c r="M251" s="78"/>
      <c r="N251" s="78"/>
      <c r="O251" s="78"/>
      <c r="P251" s="78">
        <f t="shared" si="4"/>
        <v>30</v>
      </c>
      <c r="Q251" s="78"/>
      <c r="R251" s="82" t="str">
        <f>_xlfn.DISPIMG("ID_C8BD0E7089F24912ABFEE295727F163C",1)</f>
        <v>=DISPIMG("ID_C8BD0E7089F24912ABFEE295727F163C",1)</v>
      </c>
      <c r="S251" s="83"/>
    </row>
    <row r="252" s="42" customFormat="1" ht="92.25" customHeight="1" spans="1:19">
      <c r="A252" s="76">
        <v>247</v>
      </c>
      <c r="B252" s="78" t="s">
        <v>558</v>
      </c>
      <c r="C252" s="126" t="s">
        <v>69</v>
      </c>
      <c r="D252" s="79" t="s">
        <v>559</v>
      </c>
      <c r="E252" s="80" t="s">
        <v>27</v>
      </c>
      <c r="F252" s="78"/>
      <c r="G252" s="78"/>
      <c r="H252" s="78"/>
      <c r="I252" s="78"/>
      <c r="J252" s="78">
        <v>20</v>
      </c>
      <c r="K252" s="78"/>
      <c r="L252" s="78"/>
      <c r="M252" s="78"/>
      <c r="N252" s="78"/>
      <c r="O252" s="78"/>
      <c r="P252" s="78">
        <f t="shared" si="4"/>
        <v>20</v>
      </c>
      <c r="Q252" s="78"/>
      <c r="R252" s="82"/>
      <c r="S252" s="83"/>
    </row>
    <row r="253" s="42" customFormat="1" ht="92.25" customHeight="1" spans="1:19">
      <c r="A253" s="76">
        <v>248</v>
      </c>
      <c r="B253" s="78" t="s">
        <v>560</v>
      </c>
      <c r="C253" s="126" t="s">
        <v>227</v>
      </c>
      <c r="D253" s="79" t="s">
        <v>561</v>
      </c>
      <c r="E253" s="80" t="s">
        <v>27</v>
      </c>
      <c r="F253" s="78"/>
      <c r="G253" s="78"/>
      <c r="H253" s="78"/>
      <c r="I253" s="78"/>
      <c r="J253" s="78">
        <v>30</v>
      </c>
      <c r="K253" s="78"/>
      <c r="L253" s="78"/>
      <c r="M253" s="78"/>
      <c r="N253" s="78"/>
      <c r="O253" s="78"/>
      <c r="P253" s="78">
        <f t="shared" si="4"/>
        <v>30</v>
      </c>
      <c r="Q253" s="78"/>
      <c r="R253" s="82" t="str">
        <f>_xlfn.DISPIMG("ID_F51C1F6A8C0345DEA67B2DF7D6B1C790",1)</f>
        <v>=DISPIMG("ID_F51C1F6A8C0345DEA67B2DF7D6B1C790",1)</v>
      </c>
      <c r="S253" s="83"/>
    </row>
    <row r="254" s="43" customFormat="1" ht="92.25" customHeight="1" spans="1:19">
      <c r="A254" s="76">
        <v>249</v>
      </c>
      <c r="B254" s="78" t="s">
        <v>562</v>
      </c>
      <c r="C254" s="126" t="s">
        <v>227</v>
      </c>
      <c r="D254" s="79" t="s">
        <v>563</v>
      </c>
      <c r="E254" s="80" t="s">
        <v>27</v>
      </c>
      <c r="F254" s="78"/>
      <c r="G254" s="78"/>
      <c r="H254" s="78"/>
      <c r="I254" s="78"/>
      <c r="J254" s="78">
        <v>10</v>
      </c>
      <c r="K254" s="78"/>
      <c r="L254" s="78"/>
      <c r="M254" s="78"/>
      <c r="N254" s="78"/>
      <c r="O254" s="78"/>
      <c r="P254" s="78">
        <f t="shared" si="4"/>
        <v>10</v>
      </c>
      <c r="Q254" s="78"/>
      <c r="R254" s="82" t="str">
        <f>_xlfn.DISPIMG("ID_937E634C47104C42B91FE040532A896F",1)</f>
        <v>=DISPIMG("ID_937E634C47104C42B91FE040532A896F",1)</v>
      </c>
      <c r="S254" s="83"/>
    </row>
    <row r="255" s="42" customFormat="1" ht="92.25" customHeight="1" spans="1:19">
      <c r="A255" s="76">
        <v>250</v>
      </c>
      <c r="B255" s="78" t="s">
        <v>564</v>
      </c>
      <c r="C255" s="126" t="s">
        <v>69</v>
      </c>
      <c r="D255" s="79" t="s">
        <v>565</v>
      </c>
      <c r="E255" s="80" t="s">
        <v>27</v>
      </c>
      <c r="F255" s="78"/>
      <c r="G255" s="78"/>
      <c r="H255" s="78"/>
      <c r="I255" s="78"/>
      <c r="J255" s="78">
        <v>50</v>
      </c>
      <c r="K255" s="78"/>
      <c r="L255" s="78"/>
      <c r="M255" s="78"/>
      <c r="N255" s="78"/>
      <c r="O255" s="78"/>
      <c r="P255" s="78">
        <f t="shared" si="4"/>
        <v>50</v>
      </c>
      <c r="Q255" s="78"/>
      <c r="R255" s="82" t="str">
        <f>_xlfn.DISPIMG("ID_4EC01092317F4A068B7D63FAFF7DAD9A",1)</f>
        <v>=DISPIMG("ID_4EC01092317F4A068B7D63FAFF7DAD9A",1)</v>
      </c>
      <c r="S255" s="83"/>
    </row>
    <row r="256" s="42" customFormat="1" ht="92.25" customHeight="1" spans="1:19">
      <c r="A256" s="76">
        <v>251</v>
      </c>
      <c r="B256" s="78" t="s">
        <v>566</v>
      </c>
      <c r="C256" s="126" t="s">
        <v>227</v>
      </c>
      <c r="D256" s="79" t="s">
        <v>567</v>
      </c>
      <c r="E256" s="80" t="s">
        <v>27</v>
      </c>
      <c r="F256" s="78"/>
      <c r="G256" s="78"/>
      <c r="H256" s="78"/>
      <c r="I256" s="78"/>
      <c r="J256" s="78">
        <v>50</v>
      </c>
      <c r="K256" s="78"/>
      <c r="L256" s="78"/>
      <c r="M256" s="78"/>
      <c r="N256" s="78"/>
      <c r="O256" s="78"/>
      <c r="P256" s="78">
        <f t="shared" si="4"/>
        <v>50</v>
      </c>
      <c r="Q256" s="78"/>
      <c r="R256" s="82" t="str">
        <f>_xlfn.DISPIMG("ID_538FD9D271364D1D868BC14ED56C8A07",1)</f>
        <v>=DISPIMG("ID_538FD9D271364D1D868BC14ED56C8A07",1)</v>
      </c>
      <c r="S256" s="83"/>
    </row>
    <row r="257" s="42" customFormat="1" ht="92.25" customHeight="1" spans="1:19">
      <c r="A257" s="76">
        <v>252</v>
      </c>
      <c r="B257" s="86" t="s">
        <v>568</v>
      </c>
      <c r="C257" s="126" t="s">
        <v>227</v>
      </c>
      <c r="D257" s="98" t="s">
        <v>569</v>
      </c>
      <c r="E257" s="80" t="s">
        <v>27</v>
      </c>
      <c r="F257" s="78"/>
      <c r="G257" s="78"/>
      <c r="H257" s="78"/>
      <c r="I257" s="78"/>
      <c r="J257" s="78">
        <v>50</v>
      </c>
      <c r="K257" s="78"/>
      <c r="L257" s="78"/>
      <c r="M257" s="78"/>
      <c r="N257" s="78"/>
      <c r="O257" s="78"/>
      <c r="P257" s="78">
        <f t="shared" si="4"/>
        <v>50</v>
      </c>
      <c r="Q257" s="78"/>
      <c r="R257" s="82" t="str">
        <f>_xlfn.DISPIMG("ID_D52E21CC01CF4CA49309B82FAC9E34C5",1)</f>
        <v>=DISPIMG("ID_D52E21CC01CF4CA49309B82FAC9E34C5",1)</v>
      </c>
      <c r="S257" s="83"/>
    </row>
    <row r="258" s="42" customFormat="1" ht="92.25" customHeight="1" spans="1:19">
      <c r="A258" s="76">
        <v>253</v>
      </c>
      <c r="B258" s="86" t="s">
        <v>570</v>
      </c>
      <c r="C258" s="126" t="s">
        <v>571</v>
      </c>
      <c r="D258" s="98" t="s">
        <v>572</v>
      </c>
      <c r="E258" s="80" t="s">
        <v>27</v>
      </c>
      <c r="F258" s="78"/>
      <c r="G258" s="78"/>
      <c r="H258" s="78"/>
      <c r="I258" s="78"/>
      <c r="J258" s="78">
        <v>10</v>
      </c>
      <c r="K258" s="78"/>
      <c r="L258" s="78"/>
      <c r="M258" s="78"/>
      <c r="N258" s="78"/>
      <c r="O258" s="78"/>
      <c r="P258" s="78">
        <f t="shared" si="4"/>
        <v>10</v>
      </c>
      <c r="Q258" s="78"/>
      <c r="R258" s="82" t="str">
        <f>_xlfn.DISPIMG("ID_FBE8144C2AF04B1CB8EDC3AD2E6B1FD1",1)</f>
        <v>=DISPIMG("ID_FBE8144C2AF04B1CB8EDC3AD2E6B1FD1",1)</v>
      </c>
      <c r="S258" s="83"/>
    </row>
    <row r="259" s="42" customFormat="1" ht="92.25" customHeight="1" spans="1:19">
      <c r="A259" s="76">
        <v>254</v>
      </c>
      <c r="B259" s="86" t="s">
        <v>573</v>
      </c>
      <c r="C259" s="126" t="s">
        <v>571</v>
      </c>
      <c r="D259" s="79" t="s">
        <v>574</v>
      </c>
      <c r="E259" s="80" t="s">
        <v>27</v>
      </c>
      <c r="F259" s="78"/>
      <c r="G259" s="78"/>
      <c r="H259" s="78"/>
      <c r="I259" s="78"/>
      <c r="J259" s="78">
        <v>10</v>
      </c>
      <c r="K259" s="78"/>
      <c r="L259" s="78"/>
      <c r="M259" s="78"/>
      <c r="N259" s="78"/>
      <c r="O259" s="78"/>
      <c r="P259" s="78">
        <f t="shared" si="4"/>
        <v>10</v>
      </c>
      <c r="Q259" s="78"/>
      <c r="R259" s="82" t="str">
        <f>_xlfn.DISPIMG("ID_28AA33E8A3004FCAA09ED3B6E8006B1F",1)</f>
        <v>=DISPIMG("ID_28AA33E8A3004FCAA09ED3B6E8006B1F",1)</v>
      </c>
      <c r="S259" s="83"/>
    </row>
    <row r="260" s="42" customFormat="1" ht="92.25" customHeight="1" spans="1:19">
      <c r="A260" s="76">
        <v>255</v>
      </c>
      <c r="B260" s="86" t="s">
        <v>575</v>
      </c>
      <c r="C260" s="126" t="s">
        <v>576</v>
      </c>
      <c r="D260" s="79" t="s">
        <v>577</v>
      </c>
      <c r="E260" s="80" t="s">
        <v>27</v>
      </c>
      <c r="F260" s="78"/>
      <c r="G260" s="78"/>
      <c r="H260" s="78"/>
      <c r="I260" s="78"/>
      <c r="J260" s="78">
        <v>10</v>
      </c>
      <c r="K260" s="78"/>
      <c r="L260" s="78"/>
      <c r="M260" s="78"/>
      <c r="N260" s="78"/>
      <c r="O260" s="78"/>
      <c r="P260" s="78">
        <f t="shared" si="4"/>
        <v>10</v>
      </c>
      <c r="Q260" s="78"/>
      <c r="R260" s="82" t="str">
        <f>_xlfn.DISPIMG("ID_96E77C136DFB4548944C503B55D1DF11",1)</f>
        <v>=DISPIMG("ID_96E77C136DFB4548944C503B55D1DF11",1)</v>
      </c>
      <c r="S260" s="83"/>
    </row>
    <row r="261" s="42" customFormat="1" ht="92.25" customHeight="1" spans="1:19">
      <c r="A261" s="76">
        <v>256</v>
      </c>
      <c r="B261" s="78" t="s">
        <v>578</v>
      </c>
      <c r="C261" s="126" t="s">
        <v>376</v>
      </c>
      <c r="D261" s="79" t="s">
        <v>579</v>
      </c>
      <c r="E261" s="80" t="s">
        <v>130</v>
      </c>
      <c r="F261" s="78"/>
      <c r="G261" s="78"/>
      <c r="H261" s="78"/>
      <c r="I261" s="78"/>
      <c r="J261" s="78">
        <v>10</v>
      </c>
      <c r="K261" s="78"/>
      <c r="L261" s="78"/>
      <c r="M261" s="78"/>
      <c r="N261" s="78"/>
      <c r="O261" s="78"/>
      <c r="P261" s="78">
        <f t="shared" si="4"/>
        <v>10</v>
      </c>
      <c r="Q261" s="78"/>
      <c r="R261" s="82" t="str">
        <f>_xlfn.DISPIMG("ID_FB15A0E3EC0F4668BD96C5666B835145",1)</f>
        <v>=DISPIMG("ID_FB15A0E3EC0F4668BD96C5666B835145",1)</v>
      </c>
      <c r="S261" s="83"/>
    </row>
    <row r="262" s="42" customFormat="1" ht="92.25" customHeight="1" spans="1:19">
      <c r="A262" s="76">
        <v>257</v>
      </c>
      <c r="B262" s="78" t="s">
        <v>580</v>
      </c>
      <c r="C262" s="126" t="s">
        <v>376</v>
      </c>
      <c r="D262" s="79" t="s">
        <v>581</v>
      </c>
      <c r="E262" s="80" t="s">
        <v>130</v>
      </c>
      <c r="F262" s="78"/>
      <c r="G262" s="78"/>
      <c r="H262" s="78"/>
      <c r="I262" s="78"/>
      <c r="J262" s="78">
        <v>10</v>
      </c>
      <c r="K262" s="78"/>
      <c r="L262" s="78"/>
      <c r="M262" s="78"/>
      <c r="N262" s="78"/>
      <c r="O262" s="78"/>
      <c r="P262" s="78">
        <f t="shared" si="4"/>
        <v>10</v>
      </c>
      <c r="Q262" s="78"/>
      <c r="R262" s="82" t="str">
        <f>_xlfn.DISPIMG("ID_E645ADF2777945E58294AB4E40B5D430",1)</f>
        <v>=DISPIMG("ID_E645ADF2777945E58294AB4E40B5D430",1)</v>
      </c>
      <c r="S262" s="83"/>
    </row>
    <row r="263" s="42" customFormat="1" ht="92.25" customHeight="1" spans="1:19">
      <c r="A263" s="76">
        <v>258</v>
      </c>
      <c r="B263" s="78" t="s">
        <v>582</v>
      </c>
      <c r="C263" s="126" t="s">
        <v>376</v>
      </c>
      <c r="D263" s="79" t="s">
        <v>583</v>
      </c>
      <c r="E263" s="80" t="s">
        <v>130</v>
      </c>
      <c r="F263" s="78"/>
      <c r="G263" s="78"/>
      <c r="H263" s="78"/>
      <c r="I263" s="78"/>
      <c r="J263" s="78">
        <v>10</v>
      </c>
      <c r="K263" s="78"/>
      <c r="L263" s="78"/>
      <c r="M263" s="78"/>
      <c r="N263" s="78"/>
      <c r="O263" s="78"/>
      <c r="P263" s="78">
        <f t="shared" si="4"/>
        <v>10</v>
      </c>
      <c r="Q263" s="78"/>
      <c r="R263" s="82" t="str">
        <f>_xlfn.DISPIMG("ID_D57FB951F5B74196A8499C2B4966FC0A",1)</f>
        <v>=DISPIMG("ID_D57FB951F5B74196A8499C2B4966FC0A",1)</v>
      </c>
      <c r="S263" s="83"/>
    </row>
    <row r="264" s="42" customFormat="1" ht="92.25" customHeight="1" spans="1:19">
      <c r="A264" s="76">
        <v>259</v>
      </c>
      <c r="B264" s="78" t="s">
        <v>584</v>
      </c>
      <c r="C264" s="126" t="s">
        <v>69</v>
      </c>
      <c r="D264" s="79" t="s">
        <v>585</v>
      </c>
      <c r="E264" s="80" t="s">
        <v>27</v>
      </c>
      <c r="F264" s="78"/>
      <c r="G264" s="78"/>
      <c r="H264" s="78"/>
      <c r="I264" s="78"/>
      <c r="J264" s="78">
        <v>30</v>
      </c>
      <c r="K264" s="78"/>
      <c r="L264" s="78"/>
      <c r="M264" s="78"/>
      <c r="N264" s="78"/>
      <c r="O264" s="78"/>
      <c r="P264" s="78">
        <f t="shared" si="4"/>
        <v>30</v>
      </c>
      <c r="Q264" s="78"/>
      <c r="R264" s="82" t="str">
        <f>_xlfn.DISPIMG("ID_306D49E5B3E1432285B718866B768210",1)</f>
        <v>=DISPIMG("ID_306D49E5B3E1432285B718866B768210",1)</v>
      </c>
      <c r="S264" s="83"/>
    </row>
    <row r="265" s="42" customFormat="1" ht="92.25" customHeight="1" spans="1:19">
      <c r="A265" s="76">
        <v>260</v>
      </c>
      <c r="B265" s="78" t="s">
        <v>586</v>
      </c>
      <c r="C265" s="126" t="s">
        <v>69</v>
      </c>
      <c r="D265" s="79" t="s">
        <v>587</v>
      </c>
      <c r="E265" s="80" t="s">
        <v>27</v>
      </c>
      <c r="F265" s="78"/>
      <c r="G265" s="78"/>
      <c r="H265" s="78"/>
      <c r="I265" s="78"/>
      <c r="J265" s="78">
        <v>30</v>
      </c>
      <c r="K265" s="78"/>
      <c r="L265" s="78"/>
      <c r="M265" s="78"/>
      <c r="N265" s="78"/>
      <c r="O265" s="78"/>
      <c r="P265" s="78">
        <f t="shared" si="4"/>
        <v>30</v>
      </c>
      <c r="Q265" s="78"/>
      <c r="R265" s="82" t="str">
        <f>_xlfn.DISPIMG("ID_165A9170FA084F06A14365B22F4D24E0",1)</f>
        <v>=DISPIMG("ID_165A9170FA084F06A14365B22F4D24E0",1)</v>
      </c>
      <c r="S265" s="83"/>
    </row>
    <row r="266" s="42" customFormat="1" ht="92.25" customHeight="1" spans="1:19">
      <c r="A266" s="76">
        <v>261</v>
      </c>
      <c r="B266" s="78" t="s">
        <v>588</v>
      </c>
      <c r="C266" s="126" t="s">
        <v>234</v>
      </c>
      <c r="D266" s="98" t="s">
        <v>589</v>
      </c>
      <c r="E266" s="80" t="s">
        <v>27</v>
      </c>
      <c r="F266" s="78"/>
      <c r="G266" s="78"/>
      <c r="H266" s="78"/>
      <c r="I266" s="78"/>
      <c r="J266" s="78">
        <v>6</v>
      </c>
      <c r="K266" s="78"/>
      <c r="L266" s="78"/>
      <c r="M266" s="78"/>
      <c r="N266" s="78"/>
      <c r="O266" s="78"/>
      <c r="P266" s="78">
        <f t="shared" si="4"/>
        <v>6</v>
      </c>
      <c r="Q266" s="78"/>
      <c r="R266" s="82" t="str">
        <f>_xlfn.DISPIMG("ID_9A2A7F966D744BD9B8031884E7DCE431",1)</f>
        <v>=DISPIMG("ID_9A2A7F966D744BD9B8031884E7DCE431",1)</v>
      </c>
      <c r="S266" s="83"/>
    </row>
    <row r="267" s="42" customFormat="1" ht="92.25" customHeight="1" spans="1:19">
      <c r="A267" s="76">
        <v>262</v>
      </c>
      <c r="B267" s="78" t="s">
        <v>590</v>
      </c>
      <c r="C267" s="126" t="s">
        <v>69</v>
      </c>
      <c r="D267" s="79" t="s">
        <v>591</v>
      </c>
      <c r="E267" s="80" t="s">
        <v>27</v>
      </c>
      <c r="F267" s="78"/>
      <c r="G267" s="78"/>
      <c r="H267" s="78"/>
      <c r="I267" s="78"/>
      <c r="J267" s="78">
        <v>1000</v>
      </c>
      <c r="K267" s="78"/>
      <c r="L267" s="78"/>
      <c r="M267" s="78"/>
      <c r="N267" s="78"/>
      <c r="O267" s="78"/>
      <c r="P267" s="78">
        <f t="shared" si="4"/>
        <v>1000</v>
      </c>
      <c r="Q267" s="78"/>
      <c r="R267" s="82" t="str">
        <f>_xlfn.DISPIMG("ID_7C8F9D63D4C3468D87888236B2E1459B",1)</f>
        <v>=DISPIMG("ID_7C8F9D63D4C3468D87888236B2E1459B",1)</v>
      </c>
      <c r="S267" s="83"/>
    </row>
    <row r="268" s="42" customFormat="1" ht="92.25" customHeight="1" spans="1:19">
      <c r="A268" s="76">
        <v>263</v>
      </c>
      <c r="B268" s="139" t="s">
        <v>592</v>
      </c>
      <c r="C268" s="139" t="s">
        <v>593</v>
      </c>
      <c r="D268" s="140" t="s">
        <v>594</v>
      </c>
      <c r="E268" s="80" t="s">
        <v>595</v>
      </c>
      <c r="F268" s="78"/>
      <c r="G268" s="78"/>
      <c r="H268" s="78"/>
      <c r="I268" s="78"/>
      <c r="J268" s="78">
        <v>5</v>
      </c>
      <c r="K268" s="78"/>
      <c r="L268" s="78"/>
      <c r="M268" s="78"/>
      <c r="N268" s="78"/>
      <c r="O268" s="78"/>
      <c r="P268" s="78">
        <f t="shared" si="4"/>
        <v>5</v>
      </c>
      <c r="Q268" s="141"/>
      <c r="R268" s="82" t="str">
        <f>_xlfn.DISPIMG("ID_75F2BA38CBDA495F9BCC16393E48D672",1)</f>
        <v>=DISPIMG("ID_75F2BA38CBDA495F9BCC16393E48D672",1)</v>
      </c>
      <c r="S268" s="83"/>
    </row>
    <row r="269" s="42" customFormat="1" ht="92.25" customHeight="1" spans="1:19">
      <c r="A269" s="76">
        <v>264</v>
      </c>
      <c r="B269" s="139" t="s">
        <v>596</v>
      </c>
      <c r="C269" s="139" t="s">
        <v>593</v>
      </c>
      <c r="D269" s="140" t="s">
        <v>594</v>
      </c>
      <c r="E269" s="80" t="s">
        <v>595</v>
      </c>
      <c r="F269" s="78"/>
      <c r="G269" s="78"/>
      <c r="H269" s="78"/>
      <c r="I269" s="78"/>
      <c r="J269" s="78">
        <v>1</v>
      </c>
      <c r="K269" s="78"/>
      <c r="L269" s="78"/>
      <c r="M269" s="78"/>
      <c r="N269" s="78"/>
      <c r="O269" s="78"/>
      <c r="P269" s="78">
        <f t="shared" si="4"/>
        <v>1</v>
      </c>
      <c r="Q269" s="141"/>
      <c r="R269" s="82" t="str">
        <f>_xlfn.DISPIMG("ID_BCB19C9A5DF141CC81F071561F53156C",1)</f>
        <v>=DISPIMG("ID_BCB19C9A5DF141CC81F071561F53156C",1)</v>
      </c>
      <c r="S269" s="83"/>
    </row>
    <row r="270" s="42" customFormat="1" ht="92.25" customHeight="1" spans="1:19">
      <c r="A270" s="76">
        <v>265</v>
      </c>
      <c r="B270" s="139" t="s">
        <v>597</v>
      </c>
      <c r="C270" s="139" t="s">
        <v>593</v>
      </c>
      <c r="D270" s="140" t="s">
        <v>594</v>
      </c>
      <c r="E270" s="80" t="s">
        <v>595</v>
      </c>
      <c r="F270" s="78"/>
      <c r="G270" s="78"/>
      <c r="H270" s="78"/>
      <c r="I270" s="78"/>
      <c r="J270" s="78">
        <v>5</v>
      </c>
      <c r="K270" s="78"/>
      <c r="L270" s="78"/>
      <c r="M270" s="78"/>
      <c r="N270" s="78"/>
      <c r="O270" s="78"/>
      <c r="P270" s="78">
        <f t="shared" si="4"/>
        <v>5</v>
      </c>
      <c r="Q270" s="141"/>
      <c r="R270" s="82" t="str">
        <f>_xlfn.DISPIMG("ID_1AF4F32050C34B27923C8BAAF3E52317",1)</f>
        <v>=DISPIMG("ID_1AF4F32050C34B27923C8BAAF3E52317",1)</v>
      </c>
      <c r="S270" s="83"/>
    </row>
    <row r="271" s="42" customFormat="1" ht="92.25" customHeight="1" spans="1:19">
      <c r="A271" s="76">
        <v>266</v>
      </c>
      <c r="B271" s="139" t="s">
        <v>598</v>
      </c>
      <c r="C271" s="139" t="s">
        <v>593</v>
      </c>
      <c r="D271" s="140" t="s">
        <v>599</v>
      </c>
      <c r="E271" s="80" t="s">
        <v>595</v>
      </c>
      <c r="F271" s="78"/>
      <c r="G271" s="78"/>
      <c r="H271" s="78"/>
      <c r="I271" s="78"/>
      <c r="J271" s="78">
        <v>2</v>
      </c>
      <c r="K271" s="78"/>
      <c r="L271" s="78"/>
      <c r="M271" s="78"/>
      <c r="N271" s="78"/>
      <c r="O271" s="78"/>
      <c r="P271" s="78">
        <f t="shared" si="4"/>
        <v>2</v>
      </c>
      <c r="Q271" s="141"/>
      <c r="R271" s="82" t="str">
        <f>_xlfn.DISPIMG("ID_5C73E6EBB2454E58BF11848D08859B98",1)</f>
        <v>=DISPIMG("ID_5C73E6EBB2454E58BF11848D08859B98",1)</v>
      </c>
      <c r="S271" s="83"/>
    </row>
    <row r="272" s="42" customFormat="1" ht="92.25" customHeight="1" spans="1:19">
      <c r="A272" s="76">
        <v>267</v>
      </c>
      <c r="B272" s="139" t="s">
        <v>600</v>
      </c>
      <c r="C272" s="139" t="s">
        <v>593</v>
      </c>
      <c r="D272" s="140" t="s">
        <v>601</v>
      </c>
      <c r="E272" s="80" t="s">
        <v>595</v>
      </c>
      <c r="F272" s="78"/>
      <c r="G272" s="78"/>
      <c r="H272" s="78"/>
      <c r="I272" s="78"/>
      <c r="J272" s="78">
        <v>5</v>
      </c>
      <c r="K272" s="78"/>
      <c r="L272" s="78"/>
      <c r="M272" s="78"/>
      <c r="N272" s="78"/>
      <c r="O272" s="78"/>
      <c r="P272" s="78">
        <f t="shared" si="4"/>
        <v>5</v>
      </c>
      <c r="Q272" s="141"/>
      <c r="R272" s="82" t="str">
        <f>_xlfn.DISPIMG("ID_8DA666054A9D4697A0ACC6073457DDEF",1)</f>
        <v>=DISPIMG("ID_8DA666054A9D4697A0ACC6073457DDEF",1)</v>
      </c>
      <c r="S272" s="83"/>
    </row>
    <row r="273" s="42" customFormat="1" ht="92.25" customHeight="1" spans="1:19">
      <c r="A273" s="76">
        <v>268</v>
      </c>
      <c r="B273" s="139" t="s">
        <v>602</v>
      </c>
      <c r="C273" s="139" t="s">
        <v>603</v>
      </c>
      <c r="D273" s="140" t="s">
        <v>604</v>
      </c>
      <c r="E273" s="80" t="s">
        <v>595</v>
      </c>
      <c r="F273" s="78"/>
      <c r="G273" s="78"/>
      <c r="H273" s="78"/>
      <c r="I273" s="78"/>
      <c r="J273" s="78">
        <v>16</v>
      </c>
      <c r="K273" s="78"/>
      <c r="L273" s="78"/>
      <c r="M273" s="78"/>
      <c r="N273" s="78"/>
      <c r="O273" s="78"/>
      <c r="P273" s="78">
        <f t="shared" si="4"/>
        <v>16</v>
      </c>
      <c r="Q273" s="141"/>
      <c r="R273" s="82" t="str">
        <f>_xlfn.DISPIMG("ID_A729198D12954539B13A0A6AB7B1F4C9",1)</f>
        <v>=DISPIMG("ID_A729198D12954539B13A0A6AB7B1F4C9",1)</v>
      </c>
      <c r="S273" s="83"/>
    </row>
    <row r="274" s="42" customFormat="1" ht="92.25" customHeight="1" spans="1:19">
      <c r="A274" s="76">
        <v>269</v>
      </c>
      <c r="B274" s="139" t="s">
        <v>605</v>
      </c>
      <c r="C274" s="139" t="s">
        <v>593</v>
      </c>
      <c r="D274" s="140" t="s">
        <v>606</v>
      </c>
      <c r="E274" s="80" t="s">
        <v>595</v>
      </c>
      <c r="F274" s="78"/>
      <c r="G274" s="78"/>
      <c r="H274" s="78"/>
      <c r="I274" s="78"/>
      <c r="J274" s="78">
        <v>3</v>
      </c>
      <c r="K274" s="78"/>
      <c r="L274" s="78"/>
      <c r="M274" s="78"/>
      <c r="N274" s="78"/>
      <c r="O274" s="78"/>
      <c r="P274" s="78">
        <f t="shared" si="4"/>
        <v>3</v>
      </c>
      <c r="Q274" s="141"/>
      <c r="R274" s="82" t="str">
        <f>_xlfn.DISPIMG("ID_A2E4B5590D5D466B9FFB99F4DCC5CBDE",1)</f>
        <v>=DISPIMG("ID_A2E4B5590D5D466B9FFB99F4DCC5CBDE",1)</v>
      </c>
      <c r="S274" s="83"/>
    </row>
    <row r="275" s="42" customFormat="1" ht="92.25" customHeight="1" spans="1:19">
      <c r="A275" s="76">
        <v>270</v>
      </c>
      <c r="B275" s="139" t="s">
        <v>607</v>
      </c>
      <c r="C275" s="139" t="s">
        <v>593</v>
      </c>
      <c r="D275" s="140" t="s">
        <v>608</v>
      </c>
      <c r="E275" s="80" t="s">
        <v>595</v>
      </c>
      <c r="F275" s="78"/>
      <c r="G275" s="78"/>
      <c r="H275" s="78"/>
      <c r="I275" s="78"/>
      <c r="J275" s="78">
        <v>4</v>
      </c>
      <c r="K275" s="78"/>
      <c r="L275" s="78"/>
      <c r="M275" s="78"/>
      <c r="N275" s="78"/>
      <c r="O275" s="78"/>
      <c r="P275" s="78">
        <f t="shared" si="4"/>
        <v>4</v>
      </c>
      <c r="Q275" s="141"/>
      <c r="R275" s="82" t="str">
        <f>_xlfn.DISPIMG("ID_DAD84369EC864FA781D47C5E6C19526C",1)</f>
        <v>=DISPIMG("ID_DAD84369EC864FA781D47C5E6C19526C",1)</v>
      </c>
      <c r="S275" s="83"/>
    </row>
    <row r="276" s="42" customFormat="1" ht="92.25" customHeight="1" spans="1:19">
      <c r="A276" s="76">
        <v>271</v>
      </c>
      <c r="B276" s="139" t="s">
        <v>609</v>
      </c>
      <c r="C276" s="139" t="s">
        <v>603</v>
      </c>
      <c r="D276" s="140" t="s">
        <v>610</v>
      </c>
      <c r="E276" s="80" t="s">
        <v>595</v>
      </c>
      <c r="F276" s="78"/>
      <c r="G276" s="78"/>
      <c r="H276" s="78"/>
      <c r="I276" s="78"/>
      <c r="J276" s="78">
        <v>5</v>
      </c>
      <c r="K276" s="78"/>
      <c r="L276" s="78"/>
      <c r="M276" s="78"/>
      <c r="N276" s="78"/>
      <c r="O276" s="78"/>
      <c r="P276" s="78">
        <f t="shared" si="4"/>
        <v>5</v>
      </c>
      <c r="Q276" s="141"/>
      <c r="R276" s="82" t="str">
        <f>_xlfn.DISPIMG("ID_70CA14DCD2B644BD92317E41CF158A05",1)</f>
        <v>=DISPIMG("ID_70CA14DCD2B644BD92317E41CF158A05",1)</v>
      </c>
      <c r="S276" s="83"/>
    </row>
    <row r="277" s="42" customFormat="1" ht="92.25" customHeight="1" spans="1:19">
      <c r="A277" s="76">
        <v>272</v>
      </c>
      <c r="B277" s="139" t="s">
        <v>611</v>
      </c>
      <c r="C277" s="139" t="s">
        <v>593</v>
      </c>
      <c r="D277" s="140" t="s">
        <v>612</v>
      </c>
      <c r="E277" s="80" t="s">
        <v>595</v>
      </c>
      <c r="F277" s="78"/>
      <c r="G277" s="78"/>
      <c r="H277" s="78"/>
      <c r="I277" s="78"/>
      <c r="J277" s="78">
        <v>4</v>
      </c>
      <c r="K277" s="78"/>
      <c r="L277" s="78"/>
      <c r="M277" s="78"/>
      <c r="N277" s="78"/>
      <c r="O277" s="78"/>
      <c r="P277" s="78">
        <f t="shared" si="4"/>
        <v>4</v>
      </c>
      <c r="Q277" s="141"/>
      <c r="R277" s="82" t="str">
        <f>_xlfn.DISPIMG("ID_FCF52D0B2ABD48919508A70C4CCDB45D",1)</f>
        <v>=DISPIMG("ID_FCF52D0B2ABD48919508A70C4CCDB45D",1)</v>
      </c>
      <c r="S277" s="83"/>
    </row>
    <row r="278" s="42" customFormat="1" ht="92.25" customHeight="1" spans="1:19">
      <c r="A278" s="76">
        <v>273</v>
      </c>
      <c r="B278" s="139" t="s">
        <v>613</v>
      </c>
      <c r="C278" s="139" t="s">
        <v>593</v>
      </c>
      <c r="D278" s="140" t="s">
        <v>594</v>
      </c>
      <c r="E278" s="80" t="s">
        <v>595</v>
      </c>
      <c r="F278" s="78"/>
      <c r="G278" s="78"/>
      <c r="H278" s="78"/>
      <c r="I278" s="78"/>
      <c r="J278" s="78">
        <v>2</v>
      </c>
      <c r="K278" s="78"/>
      <c r="L278" s="78"/>
      <c r="M278" s="78"/>
      <c r="N278" s="78"/>
      <c r="O278" s="78"/>
      <c r="P278" s="78">
        <f t="shared" si="4"/>
        <v>2</v>
      </c>
      <c r="Q278" s="141"/>
      <c r="R278" s="82" t="str">
        <f>_xlfn.DISPIMG("ID_AC20A4C72A6240C084DE61B3CE33DAC3",1)</f>
        <v>=DISPIMG("ID_AC20A4C72A6240C084DE61B3CE33DAC3",1)</v>
      </c>
      <c r="S278" s="83"/>
    </row>
    <row r="279" s="42" customFormat="1" ht="92.25" customHeight="1" spans="1:19">
      <c r="A279" s="76">
        <v>274</v>
      </c>
      <c r="B279" s="139" t="s">
        <v>614</v>
      </c>
      <c r="C279" s="139" t="s">
        <v>593</v>
      </c>
      <c r="D279" s="140" t="s">
        <v>594</v>
      </c>
      <c r="E279" s="80" t="s">
        <v>595</v>
      </c>
      <c r="F279" s="78"/>
      <c r="G279" s="78"/>
      <c r="H279" s="78"/>
      <c r="I279" s="78"/>
      <c r="J279" s="78">
        <v>4</v>
      </c>
      <c r="K279" s="78"/>
      <c r="L279" s="78"/>
      <c r="M279" s="78"/>
      <c r="N279" s="78"/>
      <c r="O279" s="78"/>
      <c r="P279" s="78">
        <f t="shared" si="4"/>
        <v>4</v>
      </c>
      <c r="Q279" s="141"/>
      <c r="R279" s="82" t="str">
        <f>_xlfn.DISPIMG("ID_43A3E128C0D84029BDC22BE958300347",1)</f>
        <v>=DISPIMG("ID_43A3E128C0D84029BDC22BE958300347",1)</v>
      </c>
      <c r="S279" s="83"/>
    </row>
    <row r="280" s="42" customFormat="1" ht="92.25" customHeight="1" spans="1:19">
      <c r="A280" s="76">
        <v>275</v>
      </c>
      <c r="B280" s="139" t="s">
        <v>615</v>
      </c>
      <c r="C280" s="139" t="s">
        <v>593</v>
      </c>
      <c r="D280" s="140" t="s">
        <v>616</v>
      </c>
      <c r="E280" s="80" t="s">
        <v>595</v>
      </c>
      <c r="F280" s="78"/>
      <c r="G280" s="78"/>
      <c r="H280" s="78"/>
      <c r="I280" s="78"/>
      <c r="J280" s="78">
        <v>5</v>
      </c>
      <c r="K280" s="78"/>
      <c r="L280" s="78"/>
      <c r="M280" s="78"/>
      <c r="N280" s="78"/>
      <c r="O280" s="78"/>
      <c r="P280" s="78">
        <f t="shared" si="4"/>
        <v>5</v>
      </c>
      <c r="Q280" s="141"/>
      <c r="R280" s="82" t="str">
        <f>_xlfn.DISPIMG("ID_BB07F448788E48E1BAE2A940C2136772",1)</f>
        <v>=DISPIMG("ID_BB07F448788E48E1BAE2A940C2136772",1)</v>
      </c>
      <c r="S280" s="83"/>
    </row>
    <row r="281" s="42" customFormat="1" ht="92.25" customHeight="1" spans="1:19">
      <c r="A281" s="76">
        <v>276</v>
      </c>
      <c r="B281" s="139" t="s">
        <v>617</v>
      </c>
      <c r="C281" s="139" t="s">
        <v>593</v>
      </c>
      <c r="D281" s="140" t="s">
        <v>618</v>
      </c>
      <c r="E281" s="80" t="s">
        <v>595</v>
      </c>
      <c r="F281" s="78"/>
      <c r="G281" s="78"/>
      <c r="H281" s="78"/>
      <c r="I281" s="78"/>
      <c r="J281" s="78">
        <v>2</v>
      </c>
      <c r="K281" s="78"/>
      <c r="L281" s="78"/>
      <c r="M281" s="78"/>
      <c r="N281" s="78"/>
      <c r="O281" s="78"/>
      <c r="P281" s="78">
        <f t="shared" si="4"/>
        <v>2</v>
      </c>
      <c r="Q281" s="141"/>
      <c r="R281" s="82" t="str">
        <f>_xlfn.DISPIMG("ID_5F9AE768D4EF445696D7A67E8E238D9B",1)</f>
        <v>=DISPIMG("ID_5F9AE768D4EF445696D7A67E8E238D9B",1)</v>
      </c>
      <c r="S281" s="83"/>
    </row>
    <row r="282" s="42" customFormat="1" ht="92.25" customHeight="1" spans="1:19">
      <c r="A282" s="76">
        <v>277</v>
      </c>
      <c r="B282" s="139" t="s">
        <v>619</v>
      </c>
      <c r="C282" s="139" t="s">
        <v>603</v>
      </c>
      <c r="D282" s="140" t="s">
        <v>620</v>
      </c>
      <c r="E282" s="80" t="s">
        <v>595</v>
      </c>
      <c r="F282" s="78"/>
      <c r="G282" s="78"/>
      <c r="H282" s="78"/>
      <c r="I282" s="78"/>
      <c r="J282" s="78">
        <v>3</v>
      </c>
      <c r="K282" s="78"/>
      <c r="L282" s="78"/>
      <c r="M282" s="78"/>
      <c r="N282" s="78"/>
      <c r="O282" s="78"/>
      <c r="P282" s="78">
        <f t="shared" si="4"/>
        <v>3</v>
      </c>
      <c r="Q282" s="141"/>
      <c r="R282" s="82" t="str">
        <f>_xlfn.DISPIMG("ID_9C5C0777E10645F098CA8138FFE641DF",1)</f>
        <v>=DISPIMG("ID_9C5C0777E10645F098CA8138FFE641DF",1)</v>
      </c>
      <c r="S282" s="83"/>
    </row>
    <row r="283" s="42" customFormat="1" ht="92.25" customHeight="1" spans="1:19">
      <c r="A283" s="76">
        <v>278</v>
      </c>
      <c r="B283" s="139" t="s">
        <v>621</v>
      </c>
      <c r="C283" s="139" t="s">
        <v>593</v>
      </c>
      <c r="D283" s="140" t="s">
        <v>594</v>
      </c>
      <c r="E283" s="80" t="s">
        <v>595</v>
      </c>
      <c r="F283" s="78"/>
      <c r="G283" s="78"/>
      <c r="H283" s="78"/>
      <c r="I283" s="78"/>
      <c r="J283" s="78">
        <v>10</v>
      </c>
      <c r="K283" s="78"/>
      <c r="L283" s="78"/>
      <c r="M283" s="78"/>
      <c r="N283" s="78"/>
      <c r="O283" s="78"/>
      <c r="P283" s="78">
        <f t="shared" si="4"/>
        <v>10</v>
      </c>
      <c r="Q283" s="142"/>
      <c r="R283" s="82" t="str">
        <f>_xlfn.DISPIMG("ID_4C49DFABE95440D38F6064F87479E888",1)</f>
        <v>=DISPIMG("ID_4C49DFABE95440D38F6064F87479E888",1)</v>
      </c>
      <c r="S283" s="83"/>
    </row>
    <row r="284" s="42" customFormat="1" ht="92.25" customHeight="1" spans="1:19">
      <c r="A284" s="76">
        <v>279</v>
      </c>
      <c r="B284" s="97" t="s">
        <v>622</v>
      </c>
      <c r="C284" s="97" t="s">
        <v>593</v>
      </c>
      <c r="D284" s="97" t="s">
        <v>623</v>
      </c>
      <c r="E284" s="80" t="s">
        <v>595</v>
      </c>
      <c r="F284" s="78"/>
      <c r="G284" s="78"/>
      <c r="H284" s="78"/>
      <c r="I284" s="78"/>
      <c r="J284" s="78">
        <v>2</v>
      </c>
      <c r="K284" s="78"/>
      <c r="L284" s="78"/>
      <c r="M284" s="78"/>
      <c r="N284" s="78"/>
      <c r="O284" s="78"/>
      <c r="P284" s="78">
        <f t="shared" si="4"/>
        <v>2</v>
      </c>
      <c r="Q284" s="142"/>
      <c r="R284" s="82" t="str">
        <f>_xlfn.DISPIMG("ID_B96015360ABD4AFA871FAD4B0FF2D3E4",1)</f>
        <v>=DISPIMG("ID_B96015360ABD4AFA871FAD4B0FF2D3E4",1)</v>
      </c>
      <c r="S284" s="83"/>
    </row>
    <row r="285" s="42" customFormat="1" ht="92.25" customHeight="1" spans="1:19">
      <c r="A285" s="76">
        <v>280</v>
      </c>
      <c r="B285" s="97" t="s">
        <v>624</v>
      </c>
      <c r="C285" s="97" t="s">
        <v>593</v>
      </c>
      <c r="D285" s="97" t="s">
        <v>594</v>
      </c>
      <c r="E285" s="80" t="s">
        <v>595</v>
      </c>
      <c r="F285" s="78"/>
      <c r="G285" s="78"/>
      <c r="H285" s="78"/>
      <c r="I285" s="78"/>
      <c r="J285" s="78">
        <v>2</v>
      </c>
      <c r="K285" s="78"/>
      <c r="L285" s="78"/>
      <c r="M285" s="78"/>
      <c r="N285" s="78"/>
      <c r="O285" s="78"/>
      <c r="P285" s="78">
        <f t="shared" si="4"/>
        <v>2</v>
      </c>
      <c r="Q285" s="78"/>
      <c r="R285" s="82" t="str">
        <f>_xlfn.DISPIMG("ID_2F701892F1934A88B1AB1803E2108513",1)</f>
        <v>=DISPIMG("ID_2F701892F1934A88B1AB1803E2108513",1)</v>
      </c>
      <c r="S285" s="83"/>
    </row>
    <row r="286" s="42" customFormat="1" ht="92.25" customHeight="1" spans="1:19">
      <c r="A286" s="76">
        <v>281</v>
      </c>
      <c r="B286" s="78" t="s">
        <v>625</v>
      </c>
      <c r="C286" s="78" t="s">
        <v>593</v>
      </c>
      <c r="D286" s="79" t="s">
        <v>626</v>
      </c>
      <c r="E286" s="80" t="s">
        <v>595</v>
      </c>
      <c r="F286" s="78"/>
      <c r="G286" s="78"/>
      <c r="H286" s="78"/>
      <c r="I286" s="78"/>
      <c r="J286" s="78">
        <v>3</v>
      </c>
      <c r="K286" s="78"/>
      <c r="L286" s="78"/>
      <c r="M286" s="78"/>
      <c r="N286" s="78"/>
      <c r="O286" s="78"/>
      <c r="P286" s="78">
        <f t="shared" si="4"/>
        <v>3</v>
      </c>
      <c r="Q286" s="142"/>
      <c r="R286" s="82" t="str">
        <f>_xlfn.DISPIMG("ID_CF81CFCBDEE8493594EDFDC54B1ECA9C",1)</f>
        <v>=DISPIMG("ID_CF81CFCBDEE8493594EDFDC54B1ECA9C",1)</v>
      </c>
      <c r="S286" s="83"/>
    </row>
    <row r="287" s="42" customFormat="1" ht="92.25" customHeight="1" spans="1:19">
      <c r="A287" s="76">
        <v>282</v>
      </c>
      <c r="B287" s="97" t="s">
        <v>627</v>
      </c>
      <c r="C287" s="97" t="s">
        <v>593</v>
      </c>
      <c r="D287" s="97" t="s">
        <v>628</v>
      </c>
      <c r="E287" s="80" t="s">
        <v>595</v>
      </c>
      <c r="F287" s="78"/>
      <c r="G287" s="78"/>
      <c r="H287" s="78"/>
      <c r="I287" s="78"/>
      <c r="J287" s="78">
        <v>2</v>
      </c>
      <c r="K287" s="78"/>
      <c r="L287" s="78"/>
      <c r="M287" s="78"/>
      <c r="N287" s="78"/>
      <c r="O287" s="78"/>
      <c r="P287" s="78">
        <f t="shared" si="4"/>
        <v>2</v>
      </c>
      <c r="Q287" s="142"/>
      <c r="R287" s="82" t="str">
        <f>_xlfn.DISPIMG("ID_1DC884D900B94A2380F3219595001099",1)</f>
        <v>=DISPIMG("ID_1DC884D900B94A2380F3219595001099",1)</v>
      </c>
      <c r="S287" s="83"/>
    </row>
    <row r="288" s="42" customFormat="1" ht="92.25" customHeight="1" spans="1:19">
      <c r="A288" s="76">
        <v>283</v>
      </c>
      <c r="B288" s="97" t="s">
        <v>629</v>
      </c>
      <c r="C288" s="126" t="s">
        <v>603</v>
      </c>
      <c r="D288" s="97" t="s">
        <v>630</v>
      </c>
      <c r="E288" s="80" t="s">
        <v>595</v>
      </c>
      <c r="F288" s="78"/>
      <c r="G288" s="78"/>
      <c r="H288" s="78"/>
      <c r="I288" s="78"/>
      <c r="J288" s="78">
        <v>10</v>
      </c>
      <c r="K288" s="78"/>
      <c r="L288" s="78"/>
      <c r="M288" s="78"/>
      <c r="N288" s="78"/>
      <c r="O288" s="78"/>
      <c r="P288" s="78">
        <f t="shared" si="4"/>
        <v>10</v>
      </c>
      <c r="Q288" s="78"/>
      <c r="R288" s="82" t="str">
        <f>_xlfn.DISPIMG("ID_4E3CFDF4A18E4711B098C798DB1CD032",1)</f>
        <v>=DISPIMG("ID_4E3CFDF4A18E4711B098C798DB1CD032",1)</v>
      </c>
      <c r="S288" s="83"/>
    </row>
    <row r="289" s="42" customFormat="1" ht="92.25" customHeight="1" spans="1:19">
      <c r="A289" s="76">
        <v>284</v>
      </c>
      <c r="B289" s="97" t="s">
        <v>631</v>
      </c>
      <c r="C289" s="126" t="s">
        <v>603</v>
      </c>
      <c r="D289" s="97" t="s">
        <v>632</v>
      </c>
      <c r="E289" s="80" t="s">
        <v>595</v>
      </c>
      <c r="F289" s="78"/>
      <c r="G289" s="78"/>
      <c r="H289" s="78"/>
      <c r="I289" s="78"/>
      <c r="J289" s="78">
        <v>8</v>
      </c>
      <c r="K289" s="78"/>
      <c r="L289" s="78"/>
      <c r="M289" s="78"/>
      <c r="N289" s="78"/>
      <c r="O289" s="78"/>
      <c r="P289" s="78">
        <f t="shared" ref="P289:P352" si="5">SUM(F289:O289)</f>
        <v>8</v>
      </c>
      <c r="Q289" s="78"/>
      <c r="R289" s="82" t="str">
        <f>_xlfn.DISPIMG("ID_6FF18067B6054CC6A50417809FBEDB46",1)</f>
        <v>=DISPIMG("ID_6FF18067B6054CC6A50417809FBEDB46",1)</v>
      </c>
      <c r="S289" s="83"/>
    </row>
    <row r="290" s="42" customFormat="1" ht="92.25" customHeight="1" spans="1:19">
      <c r="A290" s="76">
        <v>285</v>
      </c>
      <c r="B290" s="97" t="s">
        <v>633</v>
      </c>
      <c r="C290" s="126" t="s">
        <v>603</v>
      </c>
      <c r="D290" s="97" t="s">
        <v>634</v>
      </c>
      <c r="E290" s="80" t="s">
        <v>595</v>
      </c>
      <c r="F290" s="78"/>
      <c r="G290" s="78"/>
      <c r="H290" s="78"/>
      <c r="I290" s="78"/>
      <c r="J290" s="78">
        <v>8</v>
      </c>
      <c r="K290" s="78"/>
      <c r="L290" s="78"/>
      <c r="M290" s="78"/>
      <c r="N290" s="78"/>
      <c r="O290" s="78"/>
      <c r="P290" s="78">
        <f t="shared" si="5"/>
        <v>8</v>
      </c>
      <c r="Q290" s="142"/>
      <c r="R290" s="82" t="str">
        <f>_xlfn.DISPIMG("ID_BA570775247A4F0995159CFEA4555516",1)</f>
        <v>=DISPIMG("ID_BA570775247A4F0995159CFEA4555516",1)</v>
      </c>
      <c r="S290" s="83"/>
    </row>
    <row r="291" s="42" customFormat="1" ht="92.25" customHeight="1" spans="1:19">
      <c r="A291" s="76">
        <v>286</v>
      </c>
      <c r="B291" s="97" t="s">
        <v>635</v>
      </c>
      <c r="C291" s="97" t="s">
        <v>593</v>
      </c>
      <c r="D291" s="140" t="s">
        <v>618</v>
      </c>
      <c r="E291" s="80" t="s">
        <v>595</v>
      </c>
      <c r="F291" s="78"/>
      <c r="G291" s="78"/>
      <c r="H291" s="78"/>
      <c r="I291" s="78"/>
      <c r="J291" s="78">
        <v>1</v>
      </c>
      <c r="K291" s="78"/>
      <c r="L291" s="78"/>
      <c r="M291" s="78"/>
      <c r="N291" s="78"/>
      <c r="O291" s="78"/>
      <c r="P291" s="78">
        <f t="shared" si="5"/>
        <v>1</v>
      </c>
      <c r="Q291" s="142"/>
      <c r="R291" s="82" t="str">
        <f>_xlfn.DISPIMG("ID_35AC841250DD4553B4668FCBF85B6099",1)</f>
        <v>=DISPIMG("ID_35AC841250DD4553B4668FCBF85B6099",1)</v>
      </c>
      <c r="S291" s="83"/>
    </row>
    <row r="292" s="42" customFormat="1" ht="92.25" customHeight="1" spans="1:19">
      <c r="A292" s="76">
        <v>287</v>
      </c>
      <c r="B292" s="97" t="s">
        <v>636</v>
      </c>
      <c r="C292" s="97" t="s">
        <v>593</v>
      </c>
      <c r="D292" s="97" t="s">
        <v>637</v>
      </c>
      <c r="E292" s="80" t="s">
        <v>595</v>
      </c>
      <c r="F292" s="78"/>
      <c r="G292" s="78"/>
      <c r="H292" s="78"/>
      <c r="I292" s="78"/>
      <c r="J292" s="78">
        <v>2</v>
      </c>
      <c r="K292" s="78"/>
      <c r="L292" s="78"/>
      <c r="M292" s="78"/>
      <c r="N292" s="78"/>
      <c r="O292" s="78"/>
      <c r="P292" s="78">
        <f t="shared" si="5"/>
        <v>2</v>
      </c>
      <c r="Q292" s="142"/>
      <c r="R292" s="82" t="str">
        <f>_xlfn.DISPIMG("ID_D64CC38095CD43BB804B20C321F374ED",1)</f>
        <v>=DISPIMG("ID_D64CC38095CD43BB804B20C321F374ED",1)</v>
      </c>
      <c r="S292" s="83"/>
    </row>
    <row r="293" s="42" customFormat="1" ht="92.25" customHeight="1" spans="1:19">
      <c r="A293" s="76">
        <v>288</v>
      </c>
      <c r="B293" s="97" t="s">
        <v>638</v>
      </c>
      <c r="C293" s="97" t="s">
        <v>431</v>
      </c>
      <c r="D293" s="97" t="s">
        <v>639</v>
      </c>
      <c r="E293" s="80" t="s">
        <v>595</v>
      </c>
      <c r="F293" s="78"/>
      <c r="G293" s="78"/>
      <c r="H293" s="78"/>
      <c r="I293" s="78"/>
      <c r="J293" s="78">
        <v>12</v>
      </c>
      <c r="K293" s="78"/>
      <c r="L293" s="78"/>
      <c r="M293" s="78"/>
      <c r="N293" s="78"/>
      <c r="O293" s="78"/>
      <c r="P293" s="78">
        <f t="shared" si="5"/>
        <v>12</v>
      </c>
      <c r="Q293" s="142"/>
      <c r="R293" s="82" t="str">
        <f>_xlfn.DISPIMG("ID_35DAFFB62745443C856FA347A261BAC0",1)</f>
        <v>=DISPIMG("ID_35DAFFB62745443C856FA347A261BAC0",1)</v>
      </c>
      <c r="S293" s="83"/>
    </row>
    <row r="294" s="42" customFormat="1" ht="92.25" customHeight="1" spans="1:19">
      <c r="A294" s="76">
        <v>289</v>
      </c>
      <c r="B294" s="97" t="s">
        <v>640</v>
      </c>
      <c r="C294" s="97" t="s">
        <v>431</v>
      </c>
      <c r="D294" s="97" t="s">
        <v>641</v>
      </c>
      <c r="E294" s="80" t="s">
        <v>595</v>
      </c>
      <c r="F294" s="78"/>
      <c r="G294" s="78"/>
      <c r="H294" s="78"/>
      <c r="I294" s="78"/>
      <c r="J294" s="78">
        <v>12</v>
      </c>
      <c r="K294" s="78"/>
      <c r="L294" s="78"/>
      <c r="M294" s="78"/>
      <c r="N294" s="78"/>
      <c r="O294" s="78"/>
      <c r="P294" s="78">
        <f t="shared" si="5"/>
        <v>12</v>
      </c>
      <c r="Q294" s="142"/>
      <c r="R294" s="82" t="str">
        <f>_xlfn.DISPIMG("ID_D51FBD39B18A42408280435BA1C1EA7F",1)</f>
        <v>=DISPIMG("ID_D51FBD39B18A42408280435BA1C1EA7F",1)</v>
      </c>
      <c r="S294" s="83"/>
    </row>
    <row r="295" s="42" customFormat="1" ht="92.25" customHeight="1" spans="1:19">
      <c r="A295" s="76">
        <v>290</v>
      </c>
      <c r="B295" s="97" t="s">
        <v>642</v>
      </c>
      <c r="C295" s="97" t="s">
        <v>593</v>
      </c>
      <c r="D295" s="97" t="s">
        <v>643</v>
      </c>
      <c r="E295" s="80" t="s">
        <v>595</v>
      </c>
      <c r="F295" s="78"/>
      <c r="G295" s="78"/>
      <c r="H295" s="78"/>
      <c r="I295" s="78"/>
      <c r="J295" s="78">
        <v>2</v>
      </c>
      <c r="K295" s="78"/>
      <c r="L295" s="78"/>
      <c r="M295" s="78"/>
      <c r="N295" s="78"/>
      <c r="O295" s="78"/>
      <c r="P295" s="78">
        <f t="shared" si="5"/>
        <v>2</v>
      </c>
      <c r="Q295" s="143"/>
      <c r="R295" s="82" t="str">
        <f>_xlfn.DISPIMG("ID_B7886C46666E4918AF3E61DE589A3652",1)</f>
        <v>=DISPIMG("ID_B7886C46666E4918AF3E61DE589A3652",1)</v>
      </c>
      <c r="S295" s="83"/>
    </row>
    <row r="296" s="42" customFormat="1" ht="92.25" customHeight="1" spans="1:19">
      <c r="A296" s="76">
        <v>291</v>
      </c>
      <c r="B296" s="144" t="s">
        <v>624</v>
      </c>
      <c r="C296" s="145" t="s">
        <v>593</v>
      </c>
      <c r="D296" s="144" t="s">
        <v>644</v>
      </c>
      <c r="E296" s="80" t="s">
        <v>595</v>
      </c>
      <c r="F296" s="78"/>
      <c r="G296" s="78"/>
      <c r="H296" s="78"/>
      <c r="I296" s="78"/>
      <c r="J296" s="78">
        <v>2</v>
      </c>
      <c r="K296" s="78"/>
      <c r="L296" s="78"/>
      <c r="M296" s="78"/>
      <c r="N296" s="78"/>
      <c r="O296" s="78"/>
      <c r="P296" s="78">
        <f t="shared" si="5"/>
        <v>2</v>
      </c>
      <c r="Q296" s="142"/>
      <c r="R296" s="82" t="str">
        <f>_xlfn.DISPIMG("ID_BDFB48C2454140569A14AAEBC3E9A1D3",1)</f>
        <v>=DISPIMG("ID_BDFB48C2454140569A14AAEBC3E9A1D3",1)</v>
      </c>
      <c r="S296" s="83"/>
    </row>
    <row r="297" s="42" customFormat="1" ht="92.25" customHeight="1" spans="1:19">
      <c r="A297" s="76">
        <v>292</v>
      </c>
      <c r="B297" s="97" t="s">
        <v>645</v>
      </c>
      <c r="C297" s="146" t="s">
        <v>431</v>
      </c>
      <c r="D297" s="97" t="s">
        <v>646</v>
      </c>
      <c r="E297" s="80" t="s">
        <v>595</v>
      </c>
      <c r="F297" s="78"/>
      <c r="G297" s="78"/>
      <c r="H297" s="78"/>
      <c r="I297" s="78"/>
      <c r="J297" s="78">
        <v>24</v>
      </c>
      <c r="K297" s="78"/>
      <c r="L297" s="78"/>
      <c r="M297" s="78"/>
      <c r="N297" s="78"/>
      <c r="O297" s="78"/>
      <c r="P297" s="78">
        <f t="shared" si="5"/>
        <v>24</v>
      </c>
      <c r="Q297" s="142"/>
      <c r="R297" s="82" t="str">
        <f>_xlfn.DISPIMG("ID_E1583AFCAAFF4F53BCDD8068546D6EA4",1)</f>
        <v>=DISPIMG("ID_E1583AFCAAFF4F53BCDD8068546D6EA4",1)</v>
      </c>
      <c r="S297" s="83"/>
    </row>
    <row r="298" s="43" customFormat="1" ht="92.25" customHeight="1" spans="1:19">
      <c r="A298" s="76">
        <v>293</v>
      </c>
      <c r="B298" s="97" t="s">
        <v>647</v>
      </c>
      <c r="C298" s="146" t="s">
        <v>593</v>
      </c>
      <c r="D298" s="97" t="s">
        <v>601</v>
      </c>
      <c r="E298" s="80" t="s">
        <v>595</v>
      </c>
      <c r="F298" s="78"/>
      <c r="G298" s="78"/>
      <c r="H298" s="78"/>
      <c r="I298" s="78"/>
      <c r="J298" s="78">
        <v>1</v>
      </c>
      <c r="K298" s="78"/>
      <c r="L298" s="78"/>
      <c r="M298" s="78"/>
      <c r="N298" s="78"/>
      <c r="O298" s="78"/>
      <c r="P298" s="78">
        <f t="shared" si="5"/>
        <v>1</v>
      </c>
      <c r="Q298" s="142"/>
      <c r="R298" s="82" t="str">
        <f>_xlfn.DISPIMG("ID_B2CAD00B80AF467EB766AFF333379E9C",1)</f>
        <v>=DISPIMG("ID_B2CAD00B80AF467EB766AFF333379E9C",1)</v>
      </c>
      <c r="S298" s="83"/>
    </row>
    <row r="299" s="42" customFormat="1" ht="92.25" customHeight="1" spans="1:19">
      <c r="A299" s="76">
        <v>294</v>
      </c>
      <c r="B299" s="97" t="s">
        <v>648</v>
      </c>
      <c r="C299" s="146" t="s">
        <v>393</v>
      </c>
      <c r="D299" s="97" t="s">
        <v>649</v>
      </c>
      <c r="E299" s="80" t="s">
        <v>49</v>
      </c>
      <c r="F299" s="78"/>
      <c r="G299" s="78"/>
      <c r="H299" s="78"/>
      <c r="I299" s="78"/>
      <c r="J299" s="78">
        <v>2</v>
      </c>
      <c r="K299" s="78"/>
      <c r="L299" s="78"/>
      <c r="M299" s="78"/>
      <c r="N299" s="78"/>
      <c r="O299" s="78"/>
      <c r="P299" s="78">
        <f t="shared" si="5"/>
        <v>2</v>
      </c>
      <c r="Q299" s="143"/>
      <c r="R299" s="82" t="str">
        <f>_xlfn.DISPIMG("ID_D1BC5B9ACA334919A9CD5FE569BDC5E9",1)</f>
        <v>=DISPIMG("ID_D1BC5B9ACA334919A9CD5FE569BDC5E9",1)</v>
      </c>
      <c r="S299" s="83"/>
    </row>
    <row r="300" s="42" customFormat="1" ht="92.25" customHeight="1" spans="1:19">
      <c r="A300" s="76">
        <v>295</v>
      </c>
      <c r="B300" s="97" t="s">
        <v>648</v>
      </c>
      <c r="C300" s="146" t="s">
        <v>393</v>
      </c>
      <c r="D300" s="97" t="s">
        <v>650</v>
      </c>
      <c r="E300" s="80" t="s">
        <v>49</v>
      </c>
      <c r="F300" s="78"/>
      <c r="G300" s="78"/>
      <c r="H300" s="78"/>
      <c r="I300" s="78"/>
      <c r="J300" s="78">
        <v>2</v>
      </c>
      <c r="K300" s="78"/>
      <c r="L300" s="78"/>
      <c r="M300" s="78"/>
      <c r="N300" s="78"/>
      <c r="O300" s="78"/>
      <c r="P300" s="78">
        <f t="shared" si="5"/>
        <v>2</v>
      </c>
      <c r="Q300" s="143"/>
      <c r="R300" s="82" t="str">
        <f>_xlfn.DISPIMG("ID_3A43CDF61CF24C2C9EB3B0404F33EFDD",1)</f>
        <v>=DISPIMG("ID_3A43CDF61CF24C2C9EB3B0404F33EFDD",1)</v>
      </c>
      <c r="S300" s="83"/>
    </row>
    <row r="301" s="42" customFormat="1" ht="92.25" customHeight="1" spans="1:19">
      <c r="A301" s="76">
        <v>296</v>
      </c>
      <c r="B301" s="97" t="s">
        <v>648</v>
      </c>
      <c r="C301" s="146" t="s">
        <v>393</v>
      </c>
      <c r="D301" s="79" t="s">
        <v>651</v>
      </c>
      <c r="E301" s="80" t="s">
        <v>49</v>
      </c>
      <c r="F301" s="78"/>
      <c r="G301" s="78"/>
      <c r="H301" s="78"/>
      <c r="I301" s="78"/>
      <c r="J301" s="78">
        <v>2</v>
      </c>
      <c r="K301" s="78"/>
      <c r="L301" s="78"/>
      <c r="M301" s="78"/>
      <c r="N301" s="78"/>
      <c r="O301" s="78"/>
      <c r="P301" s="78">
        <f t="shared" si="5"/>
        <v>2</v>
      </c>
      <c r="Q301" s="143"/>
      <c r="R301" s="82" t="str">
        <f>_xlfn.DISPIMG("ID_5CBB8DA5D30B4FA6A205B049D1CB5E5D",1)</f>
        <v>=DISPIMG("ID_5CBB8DA5D30B4FA6A205B049D1CB5E5D",1)</v>
      </c>
      <c r="S301" s="83"/>
    </row>
    <row r="302" s="42" customFormat="1" ht="92.25" customHeight="1" spans="1:19">
      <c r="A302" s="76">
        <v>297</v>
      </c>
      <c r="B302" s="97" t="s">
        <v>648</v>
      </c>
      <c r="C302" s="146" t="s">
        <v>393</v>
      </c>
      <c r="D302" s="79" t="s">
        <v>652</v>
      </c>
      <c r="E302" s="80" t="s">
        <v>49</v>
      </c>
      <c r="F302" s="78"/>
      <c r="G302" s="78"/>
      <c r="H302" s="78"/>
      <c r="I302" s="78"/>
      <c r="J302" s="78">
        <v>2</v>
      </c>
      <c r="K302" s="78"/>
      <c r="L302" s="78"/>
      <c r="M302" s="78"/>
      <c r="N302" s="78"/>
      <c r="O302" s="78"/>
      <c r="P302" s="78">
        <f t="shared" si="5"/>
        <v>2</v>
      </c>
      <c r="Q302" s="143"/>
      <c r="R302" s="82" t="str">
        <f>_xlfn.DISPIMG("ID_CBD2920C1A224F3AA4493E54E6662014",1)</f>
        <v>=DISPIMG("ID_CBD2920C1A224F3AA4493E54E6662014",1)</v>
      </c>
      <c r="S302" s="83"/>
    </row>
    <row r="303" s="42" customFormat="1" ht="92.25" customHeight="1" spans="1:19">
      <c r="A303" s="76">
        <v>298</v>
      </c>
      <c r="B303" s="97" t="s">
        <v>653</v>
      </c>
      <c r="C303" s="146" t="s">
        <v>593</v>
      </c>
      <c r="D303" s="97" t="s">
        <v>654</v>
      </c>
      <c r="E303" s="80" t="s">
        <v>49</v>
      </c>
      <c r="F303" s="78"/>
      <c r="G303" s="78"/>
      <c r="H303" s="78"/>
      <c r="I303" s="78"/>
      <c r="J303" s="78">
        <v>8</v>
      </c>
      <c r="K303" s="78"/>
      <c r="L303" s="78"/>
      <c r="M303" s="78"/>
      <c r="N303" s="78"/>
      <c r="O303" s="78"/>
      <c r="P303" s="78">
        <f t="shared" si="5"/>
        <v>8</v>
      </c>
      <c r="Q303" s="143"/>
      <c r="R303" s="82" t="str">
        <f>_xlfn.DISPIMG("ID_ACE980C6D15243C3BE286797AAB6124C",1)</f>
        <v>=DISPIMG("ID_ACE980C6D15243C3BE286797AAB6124C",1)</v>
      </c>
      <c r="S303" s="83"/>
    </row>
    <row r="304" s="42" customFormat="1" ht="92.25" customHeight="1" spans="1:19">
      <c r="A304" s="76">
        <v>299</v>
      </c>
      <c r="B304" s="97" t="s">
        <v>655</v>
      </c>
      <c r="C304" s="146" t="s">
        <v>603</v>
      </c>
      <c r="D304" s="97" t="s">
        <v>656</v>
      </c>
      <c r="E304" s="80" t="s">
        <v>595</v>
      </c>
      <c r="F304" s="78"/>
      <c r="G304" s="78"/>
      <c r="H304" s="78"/>
      <c r="I304" s="78"/>
      <c r="J304" s="78">
        <v>3</v>
      </c>
      <c r="K304" s="78"/>
      <c r="L304" s="78"/>
      <c r="M304" s="78"/>
      <c r="N304" s="78"/>
      <c r="O304" s="78"/>
      <c r="P304" s="78">
        <f t="shared" si="5"/>
        <v>3</v>
      </c>
      <c r="Q304" s="143"/>
      <c r="R304" s="82" t="str">
        <f>_xlfn.DISPIMG("ID_8502AC759FE64BB2AFEEBDC4A5CE9AEF",1)</f>
        <v>=DISPIMG("ID_8502AC759FE64BB2AFEEBDC4A5CE9AEF",1)</v>
      </c>
      <c r="S304" s="83"/>
    </row>
    <row r="305" s="42" customFormat="1" ht="92.25" customHeight="1" spans="1:19">
      <c r="A305" s="76">
        <v>300</v>
      </c>
      <c r="B305" s="97" t="s">
        <v>657</v>
      </c>
      <c r="C305" s="146" t="s">
        <v>431</v>
      </c>
      <c r="D305" s="97" t="s">
        <v>658</v>
      </c>
      <c r="E305" s="80" t="s">
        <v>595</v>
      </c>
      <c r="F305" s="78"/>
      <c r="G305" s="78"/>
      <c r="H305" s="78"/>
      <c r="I305" s="78"/>
      <c r="J305" s="78">
        <v>10</v>
      </c>
      <c r="K305" s="78"/>
      <c r="L305" s="78"/>
      <c r="M305" s="78"/>
      <c r="N305" s="78"/>
      <c r="O305" s="78"/>
      <c r="P305" s="78">
        <f t="shared" si="5"/>
        <v>10</v>
      </c>
      <c r="Q305" s="143"/>
      <c r="R305" s="82" t="str">
        <f>_xlfn.DISPIMG("ID_65135AB9FC6142B1AAE853929717CE49",1)</f>
        <v>=DISPIMG("ID_65135AB9FC6142B1AAE853929717CE49",1)</v>
      </c>
      <c r="S305" s="83"/>
    </row>
    <row r="306" s="42" customFormat="1" ht="92.25" customHeight="1" spans="1:19">
      <c r="A306" s="76">
        <v>301</v>
      </c>
      <c r="B306" s="97" t="s">
        <v>659</v>
      </c>
      <c r="C306" s="146" t="s">
        <v>603</v>
      </c>
      <c r="D306" s="97" t="s">
        <v>660</v>
      </c>
      <c r="E306" s="80" t="s">
        <v>595</v>
      </c>
      <c r="F306" s="78"/>
      <c r="G306" s="78"/>
      <c r="H306" s="78"/>
      <c r="I306" s="78"/>
      <c r="J306" s="78">
        <v>12</v>
      </c>
      <c r="K306" s="78"/>
      <c r="L306" s="78"/>
      <c r="M306" s="78"/>
      <c r="N306" s="78"/>
      <c r="O306" s="78"/>
      <c r="P306" s="78">
        <f t="shared" si="5"/>
        <v>12</v>
      </c>
      <c r="Q306" s="142"/>
      <c r="R306" s="82" t="str">
        <f>_xlfn.DISPIMG("ID_F9417433E2F14F81A1D178C679504FCE",1)</f>
        <v>=DISPIMG("ID_F9417433E2F14F81A1D178C679504FCE",1)</v>
      </c>
      <c r="S306" s="83"/>
    </row>
    <row r="307" s="42" customFormat="1" ht="92.25" customHeight="1" spans="1:19">
      <c r="A307" s="76">
        <v>302</v>
      </c>
      <c r="B307" s="97" t="s">
        <v>661</v>
      </c>
      <c r="C307" s="146" t="s">
        <v>431</v>
      </c>
      <c r="D307" s="97" t="s">
        <v>662</v>
      </c>
      <c r="E307" s="80" t="s">
        <v>595</v>
      </c>
      <c r="F307" s="78"/>
      <c r="G307" s="78"/>
      <c r="H307" s="78"/>
      <c r="I307" s="78"/>
      <c r="J307" s="78">
        <v>12</v>
      </c>
      <c r="K307" s="78"/>
      <c r="L307" s="78"/>
      <c r="M307" s="78"/>
      <c r="N307" s="78"/>
      <c r="O307" s="78"/>
      <c r="P307" s="78">
        <f t="shared" si="5"/>
        <v>12</v>
      </c>
      <c r="Q307" s="143"/>
      <c r="R307" s="82" t="str">
        <f>_xlfn.DISPIMG("ID_6C18D23825D940DBB2DDD909F78766F9",1)</f>
        <v>=DISPIMG("ID_6C18D23825D940DBB2DDD909F78766F9",1)</v>
      </c>
      <c r="S307" s="83"/>
    </row>
    <row r="308" s="42" customFormat="1" ht="92.25" customHeight="1" spans="1:19">
      <c r="A308" s="76">
        <v>303</v>
      </c>
      <c r="B308" s="97" t="s">
        <v>663</v>
      </c>
      <c r="C308" s="146" t="s">
        <v>431</v>
      </c>
      <c r="D308" s="97" t="s">
        <v>664</v>
      </c>
      <c r="E308" s="80" t="s">
        <v>595</v>
      </c>
      <c r="F308" s="78"/>
      <c r="G308" s="78"/>
      <c r="H308" s="78"/>
      <c r="I308" s="78"/>
      <c r="J308" s="78">
        <v>12</v>
      </c>
      <c r="K308" s="78"/>
      <c r="L308" s="78"/>
      <c r="M308" s="78"/>
      <c r="N308" s="78"/>
      <c r="O308" s="78"/>
      <c r="P308" s="78">
        <f t="shared" si="5"/>
        <v>12</v>
      </c>
      <c r="Q308" s="142"/>
      <c r="R308" s="82" t="str">
        <f>_xlfn.DISPIMG("ID_6B888B39A26C44D6A3E0F7B6AC64148E",1)</f>
        <v>=DISPIMG("ID_6B888B39A26C44D6A3E0F7B6AC64148E",1)</v>
      </c>
      <c r="S308" s="83"/>
    </row>
    <row r="309" s="42" customFormat="1" ht="92.25" customHeight="1" spans="1:19">
      <c r="A309" s="76">
        <v>304</v>
      </c>
      <c r="B309" s="97" t="s">
        <v>665</v>
      </c>
      <c r="C309" s="146" t="s">
        <v>431</v>
      </c>
      <c r="D309" s="97" t="s">
        <v>666</v>
      </c>
      <c r="E309" s="80" t="s">
        <v>595</v>
      </c>
      <c r="F309" s="78"/>
      <c r="G309" s="78"/>
      <c r="H309" s="78"/>
      <c r="I309" s="78"/>
      <c r="J309" s="78">
        <v>12</v>
      </c>
      <c r="K309" s="78"/>
      <c r="L309" s="78"/>
      <c r="M309" s="78"/>
      <c r="N309" s="78"/>
      <c r="O309" s="78"/>
      <c r="P309" s="78">
        <f t="shared" si="5"/>
        <v>12</v>
      </c>
      <c r="Q309" s="142"/>
      <c r="R309" s="82" t="str">
        <f>_xlfn.DISPIMG("ID_60D63E7E567E4BACAC61D15D6CAD203E",1)</f>
        <v>=DISPIMG("ID_60D63E7E567E4BACAC61D15D6CAD203E",1)</v>
      </c>
      <c r="S309" s="83"/>
    </row>
    <row r="310" s="42" customFormat="1" ht="92.25" customHeight="1" spans="1:19">
      <c r="A310" s="76">
        <v>305</v>
      </c>
      <c r="B310" s="97" t="s">
        <v>667</v>
      </c>
      <c r="C310" s="146" t="s">
        <v>431</v>
      </c>
      <c r="D310" s="97" t="s">
        <v>668</v>
      </c>
      <c r="E310" s="80" t="s">
        <v>595</v>
      </c>
      <c r="F310" s="78"/>
      <c r="G310" s="78"/>
      <c r="H310" s="78"/>
      <c r="I310" s="78"/>
      <c r="J310" s="78">
        <v>12</v>
      </c>
      <c r="K310" s="78"/>
      <c r="L310" s="78"/>
      <c r="M310" s="78"/>
      <c r="N310" s="78"/>
      <c r="O310" s="78"/>
      <c r="P310" s="78">
        <f t="shared" si="5"/>
        <v>12</v>
      </c>
      <c r="Q310" s="143"/>
      <c r="R310" s="82" t="str">
        <f>_xlfn.DISPIMG("ID_8BA01506A02D4FD7BF3CC47C6DEE02EF",1)</f>
        <v>=DISPIMG("ID_8BA01506A02D4FD7BF3CC47C6DEE02EF",1)</v>
      </c>
      <c r="S310" s="83"/>
    </row>
    <row r="311" s="42" customFormat="1" ht="92.25" customHeight="1" spans="1:19">
      <c r="A311" s="76">
        <v>306</v>
      </c>
      <c r="B311" s="97" t="s">
        <v>669</v>
      </c>
      <c r="C311" s="146" t="s">
        <v>593</v>
      </c>
      <c r="D311" s="97" t="s">
        <v>670</v>
      </c>
      <c r="E311" s="80" t="s">
        <v>595</v>
      </c>
      <c r="F311" s="78"/>
      <c r="G311" s="78"/>
      <c r="H311" s="78"/>
      <c r="I311" s="78"/>
      <c r="J311" s="78">
        <v>2</v>
      </c>
      <c r="K311" s="78"/>
      <c r="L311" s="78"/>
      <c r="M311" s="78"/>
      <c r="N311" s="78"/>
      <c r="O311" s="78"/>
      <c r="P311" s="78">
        <f t="shared" si="5"/>
        <v>2</v>
      </c>
      <c r="Q311" s="143"/>
      <c r="R311" s="82" t="str">
        <f>_xlfn.DISPIMG("ID_AC4CF68CC69D4DDBBC34725910106C4F",1)</f>
        <v>=DISPIMG("ID_AC4CF68CC69D4DDBBC34725910106C4F",1)</v>
      </c>
      <c r="S311" s="83"/>
    </row>
    <row r="312" s="45" customFormat="1" ht="92.25" customHeight="1" spans="1:19">
      <c r="A312" s="76">
        <v>307</v>
      </c>
      <c r="B312" s="144" t="s">
        <v>671</v>
      </c>
      <c r="C312" s="147" t="s">
        <v>593</v>
      </c>
      <c r="D312" s="144" t="s">
        <v>672</v>
      </c>
      <c r="E312" s="80" t="s">
        <v>595</v>
      </c>
      <c r="F312" s="92"/>
      <c r="G312" s="92"/>
      <c r="H312" s="92"/>
      <c r="I312" s="92"/>
      <c r="J312" s="78">
        <v>3</v>
      </c>
      <c r="K312" s="92"/>
      <c r="L312" s="92"/>
      <c r="M312" s="92"/>
      <c r="N312" s="92"/>
      <c r="O312" s="78"/>
      <c r="P312" s="78">
        <f t="shared" si="5"/>
        <v>3</v>
      </c>
      <c r="Q312" s="143"/>
      <c r="R312" s="82" t="str">
        <f>_xlfn.DISPIMG("ID_A69657246A6A489B816CF1965165BF72",1)</f>
        <v>=DISPIMG("ID_A69657246A6A489B816CF1965165BF72",1)</v>
      </c>
      <c r="S312" s="83"/>
    </row>
    <row r="313" s="42" customFormat="1" ht="92.25" customHeight="1" spans="1:19">
      <c r="A313" s="76">
        <v>308</v>
      </c>
      <c r="B313" s="78" t="s">
        <v>629</v>
      </c>
      <c r="C313" s="78" t="s">
        <v>603</v>
      </c>
      <c r="D313" s="98" t="s">
        <v>673</v>
      </c>
      <c r="E313" s="80" t="s">
        <v>595</v>
      </c>
      <c r="F313" s="78"/>
      <c r="G313" s="78"/>
      <c r="H313" s="78"/>
      <c r="I313" s="78"/>
      <c r="J313" s="78">
        <v>2</v>
      </c>
      <c r="K313" s="78"/>
      <c r="L313" s="78"/>
      <c r="M313" s="78"/>
      <c r="N313" s="78"/>
      <c r="O313" s="78"/>
      <c r="P313" s="78">
        <f t="shared" si="5"/>
        <v>2</v>
      </c>
      <c r="Q313" s="143"/>
      <c r="R313" s="82" t="str">
        <f>_xlfn.DISPIMG("ID_373190CCC35349FB97FD8E51A76FF60B",1)</f>
        <v>=DISPIMG("ID_373190CCC35349FB97FD8E51A76FF60B",1)</v>
      </c>
      <c r="S313" s="83"/>
    </row>
    <row r="314" s="42" customFormat="1" ht="92.25" customHeight="1" spans="1:19">
      <c r="A314" s="76">
        <v>309</v>
      </c>
      <c r="B314" s="78" t="s">
        <v>674</v>
      </c>
      <c r="C314" s="126" t="s">
        <v>603</v>
      </c>
      <c r="D314" s="79" t="s">
        <v>675</v>
      </c>
      <c r="E314" s="80" t="s">
        <v>595</v>
      </c>
      <c r="F314" s="78"/>
      <c r="G314" s="78"/>
      <c r="H314" s="78"/>
      <c r="I314" s="78"/>
      <c r="J314" s="78">
        <v>20</v>
      </c>
      <c r="K314" s="78"/>
      <c r="L314" s="78"/>
      <c r="M314" s="78"/>
      <c r="N314" s="78"/>
      <c r="O314" s="78"/>
      <c r="P314" s="78">
        <f t="shared" si="5"/>
        <v>20</v>
      </c>
      <c r="Q314" s="143"/>
      <c r="R314" s="82" t="str">
        <f>_xlfn.DISPIMG("ID_55B6A3EEBF7B4EA2BE133F00854A6C2E",1)</f>
        <v>=DISPIMG("ID_55B6A3EEBF7B4EA2BE133F00854A6C2E",1)</v>
      </c>
      <c r="S314" s="83"/>
    </row>
    <row r="315" s="42" customFormat="1" ht="92.25" customHeight="1" spans="1:19">
      <c r="A315" s="76">
        <v>310</v>
      </c>
      <c r="B315" s="78" t="s">
        <v>676</v>
      </c>
      <c r="C315" s="126" t="s">
        <v>603</v>
      </c>
      <c r="D315" s="79" t="s">
        <v>675</v>
      </c>
      <c r="E315" s="80" t="s">
        <v>595</v>
      </c>
      <c r="F315" s="78"/>
      <c r="G315" s="78"/>
      <c r="H315" s="78"/>
      <c r="I315" s="78"/>
      <c r="J315" s="78">
        <v>20</v>
      </c>
      <c r="K315" s="78"/>
      <c r="L315" s="78"/>
      <c r="M315" s="78"/>
      <c r="N315" s="78"/>
      <c r="O315" s="78"/>
      <c r="P315" s="78">
        <f t="shared" si="5"/>
        <v>20</v>
      </c>
      <c r="Q315" s="143"/>
      <c r="R315" s="82" t="str">
        <f>_xlfn.DISPIMG("ID_F92BF5DCD3CA42BDA49F62745FFFE10D",1)</f>
        <v>=DISPIMG("ID_F92BF5DCD3CA42BDA49F62745FFFE10D",1)</v>
      </c>
      <c r="S315" s="83"/>
    </row>
    <row r="316" s="42" customFormat="1" ht="92.25" customHeight="1" spans="1:19">
      <c r="A316" s="76">
        <v>311</v>
      </c>
      <c r="B316" s="78" t="s">
        <v>677</v>
      </c>
      <c r="C316" s="126" t="s">
        <v>603</v>
      </c>
      <c r="D316" s="79" t="s">
        <v>675</v>
      </c>
      <c r="E316" s="80" t="s">
        <v>595</v>
      </c>
      <c r="F316" s="78"/>
      <c r="G316" s="78"/>
      <c r="H316" s="78"/>
      <c r="I316" s="78"/>
      <c r="J316" s="78">
        <v>8</v>
      </c>
      <c r="K316" s="78"/>
      <c r="L316" s="78"/>
      <c r="M316" s="78"/>
      <c r="N316" s="78"/>
      <c r="O316" s="78"/>
      <c r="P316" s="78">
        <f t="shared" si="5"/>
        <v>8</v>
      </c>
      <c r="Q316" s="143"/>
      <c r="R316" s="82" t="str">
        <f>_xlfn.DISPIMG("ID_01F304D4EB4143F69554D2D064DB9DA4",1)</f>
        <v>=DISPIMG("ID_01F304D4EB4143F69554D2D064DB9DA4",1)</v>
      </c>
      <c r="S316" s="83"/>
    </row>
    <row r="317" s="42" customFormat="1" ht="92.25" customHeight="1" spans="1:19">
      <c r="A317" s="76">
        <v>312</v>
      </c>
      <c r="B317" s="78" t="s">
        <v>678</v>
      </c>
      <c r="C317" s="126" t="s">
        <v>603</v>
      </c>
      <c r="D317" s="79" t="s">
        <v>675</v>
      </c>
      <c r="E317" s="80" t="s">
        <v>595</v>
      </c>
      <c r="F317" s="78"/>
      <c r="G317" s="78"/>
      <c r="H317" s="78"/>
      <c r="I317" s="78"/>
      <c r="J317" s="78">
        <v>15</v>
      </c>
      <c r="K317" s="78"/>
      <c r="L317" s="78"/>
      <c r="M317" s="78"/>
      <c r="N317" s="78"/>
      <c r="O317" s="78"/>
      <c r="P317" s="78">
        <f t="shared" si="5"/>
        <v>15</v>
      </c>
      <c r="Q317" s="143"/>
      <c r="R317" s="82" t="str">
        <f>_xlfn.DISPIMG("ID_5ED8FFAB4A554C4EA3B731A5C3155A6C",1)</f>
        <v>=DISPIMG("ID_5ED8FFAB4A554C4EA3B731A5C3155A6C",1)</v>
      </c>
      <c r="S317" s="83"/>
    </row>
    <row r="318" s="42" customFormat="1" ht="92.25" customHeight="1" spans="1:19">
      <c r="A318" s="76">
        <v>313</v>
      </c>
      <c r="B318" s="78" t="s">
        <v>679</v>
      </c>
      <c r="C318" s="126" t="s">
        <v>603</v>
      </c>
      <c r="D318" s="79" t="s">
        <v>675</v>
      </c>
      <c r="E318" s="80" t="s">
        <v>595</v>
      </c>
      <c r="F318" s="78"/>
      <c r="G318" s="78"/>
      <c r="H318" s="78"/>
      <c r="I318" s="78"/>
      <c r="J318" s="78">
        <v>5</v>
      </c>
      <c r="K318" s="78"/>
      <c r="L318" s="78"/>
      <c r="M318" s="78"/>
      <c r="N318" s="78"/>
      <c r="O318" s="78"/>
      <c r="P318" s="78">
        <f t="shared" si="5"/>
        <v>5</v>
      </c>
      <c r="Q318" s="143"/>
      <c r="R318" s="82" t="str">
        <f>_xlfn.DISPIMG("ID_9DF11ACC2CBF4DCBA5737071A757074C",1)</f>
        <v>=DISPIMG("ID_9DF11ACC2CBF4DCBA5737071A757074C",1)</v>
      </c>
      <c r="S318" s="83"/>
    </row>
    <row r="319" s="42" customFormat="1" ht="92.25" customHeight="1" spans="1:19">
      <c r="A319" s="76">
        <v>314</v>
      </c>
      <c r="B319" s="78" t="s">
        <v>680</v>
      </c>
      <c r="C319" s="126" t="s">
        <v>603</v>
      </c>
      <c r="D319" s="79" t="s">
        <v>675</v>
      </c>
      <c r="E319" s="80" t="s">
        <v>595</v>
      </c>
      <c r="F319" s="78"/>
      <c r="G319" s="78"/>
      <c r="H319" s="78"/>
      <c r="I319" s="78"/>
      <c r="J319" s="78">
        <v>4</v>
      </c>
      <c r="K319" s="78"/>
      <c r="L319" s="78"/>
      <c r="M319" s="78"/>
      <c r="N319" s="78"/>
      <c r="O319" s="78"/>
      <c r="P319" s="78">
        <f t="shared" si="5"/>
        <v>4</v>
      </c>
      <c r="Q319" s="143"/>
      <c r="R319" s="82" t="str">
        <f>_xlfn.DISPIMG("ID_56937E03EADF49E3962CB6B42BE777AE",1)</f>
        <v>=DISPIMG("ID_56937E03EADF49E3962CB6B42BE777AE",1)</v>
      </c>
      <c r="S319" s="83"/>
    </row>
    <row r="320" s="42" customFormat="1" ht="92.25" customHeight="1" spans="1:19">
      <c r="A320" s="76">
        <v>315</v>
      </c>
      <c r="B320" s="78" t="s">
        <v>681</v>
      </c>
      <c r="C320" s="126" t="s">
        <v>603</v>
      </c>
      <c r="D320" s="79" t="s">
        <v>675</v>
      </c>
      <c r="E320" s="80" t="s">
        <v>595</v>
      </c>
      <c r="F320" s="78"/>
      <c r="G320" s="78"/>
      <c r="H320" s="78"/>
      <c r="I320" s="78"/>
      <c r="J320" s="78">
        <v>5</v>
      </c>
      <c r="K320" s="78"/>
      <c r="L320" s="78"/>
      <c r="M320" s="78"/>
      <c r="N320" s="78"/>
      <c r="O320" s="78"/>
      <c r="P320" s="78">
        <f t="shared" si="5"/>
        <v>5</v>
      </c>
      <c r="Q320" s="143"/>
      <c r="R320" s="82" t="str">
        <f>_xlfn.DISPIMG("ID_D11F4C3C2A46490A8B11750CDFFEEBB3",1)</f>
        <v>=DISPIMG("ID_D11F4C3C2A46490A8B11750CDFFEEBB3",1)</v>
      </c>
      <c r="S320" s="83"/>
    </row>
    <row r="321" s="42" customFormat="1" ht="92.25" customHeight="1" spans="1:19">
      <c r="A321" s="76">
        <v>316</v>
      </c>
      <c r="B321" s="78" t="s">
        <v>682</v>
      </c>
      <c r="C321" s="126" t="s">
        <v>603</v>
      </c>
      <c r="D321" s="79" t="s">
        <v>675</v>
      </c>
      <c r="E321" s="80" t="s">
        <v>595</v>
      </c>
      <c r="F321" s="78"/>
      <c r="G321" s="78"/>
      <c r="H321" s="78"/>
      <c r="I321" s="78"/>
      <c r="J321" s="78">
        <v>2</v>
      </c>
      <c r="K321" s="78"/>
      <c r="L321" s="78"/>
      <c r="M321" s="78"/>
      <c r="N321" s="78"/>
      <c r="O321" s="78"/>
      <c r="P321" s="78">
        <f t="shared" si="5"/>
        <v>2</v>
      </c>
      <c r="Q321" s="143"/>
      <c r="R321" s="82" t="str">
        <f>_xlfn.DISPIMG("ID_3ADFA91CF6014A98A82C3A37C7315CC4",1)</f>
        <v>=DISPIMG("ID_3ADFA91CF6014A98A82C3A37C7315CC4",1)</v>
      </c>
      <c r="S321" s="83"/>
    </row>
    <row r="322" s="42" customFormat="1" ht="92.25" customHeight="1" spans="1:19">
      <c r="A322" s="76">
        <v>317</v>
      </c>
      <c r="B322" s="78" t="s">
        <v>683</v>
      </c>
      <c r="C322" s="126" t="s">
        <v>593</v>
      </c>
      <c r="D322" s="79" t="s">
        <v>684</v>
      </c>
      <c r="E322" s="80" t="s">
        <v>595</v>
      </c>
      <c r="F322" s="78"/>
      <c r="G322" s="78"/>
      <c r="H322" s="78"/>
      <c r="I322" s="78"/>
      <c r="J322" s="78">
        <v>8</v>
      </c>
      <c r="K322" s="78"/>
      <c r="L322" s="78"/>
      <c r="M322" s="78"/>
      <c r="N322" s="78"/>
      <c r="O322" s="78"/>
      <c r="P322" s="78">
        <f t="shared" si="5"/>
        <v>8</v>
      </c>
      <c r="Q322" s="143"/>
      <c r="R322" s="82" t="str">
        <f>_xlfn.DISPIMG("ID_982BB2CAF4384E69B0BB71573CF86AFC",1)</f>
        <v>=DISPIMG("ID_982BB2CAF4384E69B0BB71573CF86AFC",1)</v>
      </c>
      <c r="S322" s="83"/>
    </row>
    <row r="323" s="42" customFormat="1" ht="92.25" customHeight="1" spans="1:19">
      <c r="A323" s="76">
        <v>318</v>
      </c>
      <c r="B323" s="78" t="s">
        <v>685</v>
      </c>
      <c r="C323" s="126" t="s">
        <v>593</v>
      </c>
      <c r="D323" s="79" t="s">
        <v>675</v>
      </c>
      <c r="E323" s="80" t="s">
        <v>595</v>
      </c>
      <c r="F323" s="78"/>
      <c r="G323" s="78"/>
      <c r="H323" s="78"/>
      <c r="I323" s="78"/>
      <c r="J323" s="78">
        <v>5</v>
      </c>
      <c r="K323" s="78"/>
      <c r="L323" s="78"/>
      <c r="M323" s="78"/>
      <c r="N323" s="78"/>
      <c r="O323" s="78"/>
      <c r="P323" s="78">
        <f t="shared" si="5"/>
        <v>5</v>
      </c>
      <c r="Q323" s="143"/>
      <c r="R323" s="82" t="str">
        <f>_xlfn.DISPIMG("ID_9B15C9280CBD45129B99E9843E1FFF17",1)</f>
        <v>=DISPIMG("ID_9B15C9280CBD45129B99E9843E1FFF17",1)</v>
      </c>
      <c r="S323" s="83"/>
    </row>
    <row r="324" s="42" customFormat="1" ht="92.25" customHeight="1" spans="1:19">
      <c r="A324" s="76">
        <v>319</v>
      </c>
      <c r="B324" s="78" t="s">
        <v>686</v>
      </c>
      <c r="C324" s="126" t="s">
        <v>593</v>
      </c>
      <c r="D324" s="79" t="s">
        <v>684</v>
      </c>
      <c r="E324" s="80" t="s">
        <v>595</v>
      </c>
      <c r="F324" s="78"/>
      <c r="G324" s="78"/>
      <c r="H324" s="78"/>
      <c r="I324" s="78"/>
      <c r="J324" s="78">
        <v>6</v>
      </c>
      <c r="K324" s="78"/>
      <c r="L324" s="78"/>
      <c r="M324" s="78"/>
      <c r="N324" s="78"/>
      <c r="O324" s="78"/>
      <c r="P324" s="78">
        <f t="shared" si="5"/>
        <v>6</v>
      </c>
      <c r="Q324" s="143"/>
      <c r="R324" s="82" t="str">
        <f>_xlfn.DISPIMG("ID_3FA77733252446C496FB425F4E46A5F5",1)</f>
        <v>=DISPIMG("ID_3FA77733252446C496FB425F4E46A5F5",1)</v>
      </c>
      <c r="S324" s="83"/>
    </row>
    <row r="325" s="42" customFormat="1" ht="92.25" customHeight="1" spans="1:19">
      <c r="A325" s="76">
        <v>320</v>
      </c>
      <c r="B325" s="78" t="s">
        <v>687</v>
      </c>
      <c r="C325" s="126" t="s">
        <v>431</v>
      </c>
      <c r="D325" s="79" t="s">
        <v>688</v>
      </c>
      <c r="E325" s="80" t="s">
        <v>595</v>
      </c>
      <c r="F325" s="78"/>
      <c r="G325" s="78"/>
      <c r="H325" s="78"/>
      <c r="I325" s="78"/>
      <c r="J325" s="78">
        <v>3</v>
      </c>
      <c r="K325" s="78"/>
      <c r="L325" s="78"/>
      <c r="M325" s="78"/>
      <c r="N325" s="78"/>
      <c r="O325" s="78"/>
      <c r="P325" s="78">
        <f t="shared" si="5"/>
        <v>3</v>
      </c>
      <c r="Q325" s="143"/>
      <c r="R325" s="82" t="str">
        <f>_xlfn.DISPIMG("ID_95A9FF05D7644B4BA58C183393CF603C",1)</f>
        <v>=DISPIMG("ID_95A9FF05D7644B4BA58C183393CF603C",1)</v>
      </c>
      <c r="S325" s="83"/>
    </row>
    <row r="326" s="42" customFormat="1" ht="92.25" customHeight="1" spans="1:19">
      <c r="A326" s="76">
        <v>321</v>
      </c>
      <c r="B326" s="78" t="s">
        <v>689</v>
      </c>
      <c r="C326" s="126" t="s">
        <v>431</v>
      </c>
      <c r="D326" s="79" t="s">
        <v>688</v>
      </c>
      <c r="E326" s="80" t="s">
        <v>595</v>
      </c>
      <c r="F326" s="78"/>
      <c r="G326" s="78"/>
      <c r="H326" s="78"/>
      <c r="I326" s="78"/>
      <c r="J326" s="78">
        <v>3</v>
      </c>
      <c r="K326" s="78"/>
      <c r="L326" s="78"/>
      <c r="M326" s="78"/>
      <c r="N326" s="78"/>
      <c r="O326" s="78"/>
      <c r="P326" s="78">
        <f t="shared" si="5"/>
        <v>3</v>
      </c>
      <c r="Q326" s="143"/>
      <c r="R326" s="82"/>
      <c r="S326" s="83"/>
    </row>
    <row r="327" s="42" customFormat="1" ht="92.25" customHeight="1" spans="1:19">
      <c r="A327" s="76">
        <v>322</v>
      </c>
      <c r="B327" s="78" t="s">
        <v>690</v>
      </c>
      <c r="C327" s="126" t="s">
        <v>431</v>
      </c>
      <c r="D327" s="79" t="s">
        <v>691</v>
      </c>
      <c r="E327" s="80" t="s">
        <v>595</v>
      </c>
      <c r="F327" s="78"/>
      <c r="G327" s="78"/>
      <c r="H327" s="78"/>
      <c r="I327" s="78"/>
      <c r="J327" s="78">
        <v>1</v>
      </c>
      <c r="K327" s="78"/>
      <c r="L327" s="78"/>
      <c r="M327" s="78"/>
      <c r="N327" s="78"/>
      <c r="O327" s="78"/>
      <c r="P327" s="78">
        <f t="shared" si="5"/>
        <v>1</v>
      </c>
      <c r="Q327" s="143"/>
      <c r="R327" s="82" t="str">
        <f>_xlfn.DISPIMG("ID_069D4D0CE7424F1B927A48C0BF609C85",1)</f>
        <v>=DISPIMG("ID_069D4D0CE7424F1B927A48C0BF609C85",1)</v>
      </c>
      <c r="S327" s="83"/>
    </row>
    <row r="328" s="42" customFormat="1" ht="92.25" customHeight="1" spans="1:19">
      <c r="A328" s="76">
        <v>323</v>
      </c>
      <c r="B328" s="78" t="s">
        <v>692</v>
      </c>
      <c r="C328" s="126" t="s">
        <v>431</v>
      </c>
      <c r="D328" s="79" t="s">
        <v>688</v>
      </c>
      <c r="E328" s="80" t="s">
        <v>595</v>
      </c>
      <c r="F328" s="78"/>
      <c r="G328" s="78"/>
      <c r="H328" s="78"/>
      <c r="I328" s="78"/>
      <c r="J328" s="78">
        <v>1</v>
      </c>
      <c r="K328" s="78"/>
      <c r="L328" s="78"/>
      <c r="M328" s="78"/>
      <c r="N328" s="78"/>
      <c r="O328" s="78"/>
      <c r="P328" s="78">
        <f t="shared" si="5"/>
        <v>1</v>
      </c>
      <c r="Q328" s="143"/>
      <c r="R328" s="82" t="str">
        <f>_xlfn.DISPIMG("ID_C3230490D30545CF903BA2CCE803297E",1)</f>
        <v>=DISPIMG("ID_C3230490D30545CF903BA2CCE803297E",1)</v>
      </c>
      <c r="S328" s="83"/>
    </row>
    <row r="329" s="42" customFormat="1" ht="92.25" customHeight="1" spans="1:19">
      <c r="A329" s="76">
        <v>324</v>
      </c>
      <c r="B329" s="78" t="s">
        <v>693</v>
      </c>
      <c r="C329" s="126" t="s">
        <v>431</v>
      </c>
      <c r="D329" s="79" t="s">
        <v>688</v>
      </c>
      <c r="E329" s="80" t="s">
        <v>595</v>
      </c>
      <c r="F329" s="78"/>
      <c r="G329" s="78"/>
      <c r="H329" s="78"/>
      <c r="I329" s="78"/>
      <c r="J329" s="78">
        <v>1</v>
      </c>
      <c r="K329" s="78"/>
      <c r="L329" s="78"/>
      <c r="M329" s="78"/>
      <c r="N329" s="78"/>
      <c r="O329" s="78"/>
      <c r="P329" s="78">
        <f t="shared" si="5"/>
        <v>1</v>
      </c>
      <c r="Q329" s="143"/>
      <c r="R329" s="82" t="str">
        <f>_xlfn.DISPIMG("ID_D2CFBC88F4704F6EAA749255804B39A0",1)</f>
        <v>=DISPIMG("ID_D2CFBC88F4704F6EAA749255804B39A0",1)</v>
      </c>
      <c r="S329" s="83"/>
    </row>
    <row r="330" s="42" customFormat="1" ht="92.25" customHeight="1" spans="1:19">
      <c r="A330" s="76">
        <v>325</v>
      </c>
      <c r="B330" s="78" t="s">
        <v>694</v>
      </c>
      <c r="C330" s="126" t="s">
        <v>393</v>
      </c>
      <c r="D330" s="79" t="s">
        <v>695</v>
      </c>
      <c r="E330" s="80" t="s">
        <v>595</v>
      </c>
      <c r="F330" s="78"/>
      <c r="G330" s="78"/>
      <c r="H330" s="78"/>
      <c r="I330" s="78"/>
      <c r="J330" s="78">
        <v>10</v>
      </c>
      <c r="K330" s="78"/>
      <c r="L330" s="78"/>
      <c r="M330" s="78"/>
      <c r="N330" s="78"/>
      <c r="O330" s="78"/>
      <c r="P330" s="78">
        <f t="shared" si="5"/>
        <v>10</v>
      </c>
      <c r="Q330" s="141"/>
      <c r="R330" s="82"/>
      <c r="S330" s="83"/>
    </row>
    <row r="331" s="42" customFormat="1" ht="92.25" customHeight="1" spans="1:19">
      <c r="A331" s="76">
        <v>326</v>
      </c>
      <c r="B331" s="78" t="s">
        <v>696</v>
      </c>
      <c r="C331" s="126" t="s">
        <v>603</v>
      </c>
      <c r="D331" s="79" t="s">
        <v>697</v>
      </c>
      <c r="E331" s="80" t="s">
        <v>595</v>
      </c>
      <c r="F331" s="78"/>
      <c r="G331" s="78"/>
      <c r="H331" s="78"/>
      <c r="I331" s="78"/>
      <c r="J331" s="78">
        <v>2</v>
      </c>
      <c r="K331" s="78"/>
      <c r="L331" s="78"/>
      <c r="M331" s="78"/>
      <c r="N331" s="78"/>
      <c r="O331" s="78"/>
      <c r="P331" s="78">
        <f t="shared" si="5"/>
        <v>2</v>
      </c>
      <c r="Q331" s="143"/>
      <c r="R331" s="82" t="str">
        <f>_xlfn.DISPIMG("ID_049A016A02EC4E53B4F056014C6D3B56",1)</f>
        <v>=DISPIMG("ID_049A016A02EC4E53B4F056014C6D3B56",1)</v>
      </c>
      <c r="S331" s="83"/>
    </row>
    <row r="332" s="42" customFormat="1" ht="92.25" customHeight="1" spans="1:19">
      <c r="A332" s="76">
        <v>327</v>
      </c>
      <c r="B332" s="78" t="s">
        <v>698</v>
      </c>
      <c r="C332" s="126" t="s">
        <v>603</v>
      </c>
      <c r="D332" s="79" t="s">
        <v>673</v>
      </c>
      <c r="E332" s="80" t="s">
        <v>595</v>
      </c>
      <c r="F332" s="78"/>
      <c r="G332" s="78"/>
      <c r="H332" s="78"/>
      <c r="I332" s="78"/>
      <c r="J332" s="78">
        <v>1</v>
      </c>
      <c r="K332" s="78"/>
      <c r="L332" s="78"/>
      <c r="M332" s="78"/>
      <c r="N332" s="78"/>
      <c r="O332" s="78"/>
      <c r="P332" s="78">
        <f t="shared" si="5"/>
        <v>1</v>
      </c>
      <c r="Q332" s="143"/>
      <c r="R332" s="82" t="str">
        <f>_xlfn.DISPIMG("ID_1D6FD8BA15F04F7085AB8098AF23C896",1)</f>
        <v>=DISPIMG("ID_1D6FD8BA15F04F7085AB8098AF23C896",1)</v>
      </c>
      <c r="S332" s="83"/>
    </row>
    <row r="333" s="42" customFormat="1" ht="92.25" customHeight="1" spans="1:19">
      <c r="A333" s="76">
        <v>328</v>
      </c>
      <c r="B333" s="78" t="s">
        <v>699</v>
      </c>
      <c r="C333" s="126" t="s">
        <v>603</v>
      </c>
      <c r="D333" s="79" t="s">
        <v>700</v>
      </c>
      <c r="E333" s="80" t="s">
        <v>595</v>
      </c>
      <c r="F333" s="78"/>
      <c r="G333" s="78"/>
      <c r="H333" s="78"/>
      <c r="I333" s="78"/>
      <c r="J333" s="78">
        <v>1</v>
      </c>
      <c r="K333" s="78"/>
      <c r="L333" s="78"/>
      <c r="M333" s="78"/>
      <c r="N333" s="78"/>
      <c r="O333" s="78"/>
      <c r="P333" s="78">
        <f t="shared" si="5"/>
        <v>1</v>
      </c>
      <c r="Q333" s="143"/>
      <c r="R333" s="82" t="str">
        <f>_xlfn.DISPIMG("ID_DD2498C6BF4A4DE48D9B0E6786F1072B",1)</f>
        <v>=DISPIMG("ID_DD2498C6BF4A4DE48D9B0E6786F1072B",1)</v>
      </c>
      <c r="S333" s="83"/>
    </row>
    <row r="334" s="42" customFormat="1" ht="92.25" customHeight="1" spans="1:19">
      <c r="A334" s="76">
        <v>329</v>
      </c>
      <c r="B334" s="78" t="s">
        <v>701</v>
      </c>
      <c r="C334" s="126" t="s">
        <v>376</v>
      </c>
      <c r="D334" s="98" t="s">
        <v>702</v>
      </c>
      <c r="E334" s="80" t="s">
        <v>595</v>
      </c>
      <c r="F334" s="78"/>
      <c r="G334" s="78"/>
      <c r="H334" s="78"/>
      <c r="I334" s="78"/>
      <c r="J334" s="78">
        <v>1</v>
      </c>
      <c r="K334" s="78"/>
      <c r="L334" s="78"/>
      <c r="M334" s="78"/>
      <c r="N334" s="78"/>
      <c r="O334" s="78"/>
      <c r="P334" s="78">
        <f t="shared" si="5"/>
        <v>1</v>
      </c>
      <c r="Q334" s="143"/>
      <c r="R334" s="82" t="str">
        <f>_xlfn.DISPIMG("ID_963404C37E2941A49C800FBBCD8222D6",1)</f>
        <v>=DISPIMG("ID_963404C37E2941A49C800FBBCD8222D6",1)</v>
      </c>
      <c r="S334" s="83"/>
    </row>
    <row r="335" s="42" customFormat="1" ht="92.25" customHeight="1" spans="1:19">
      <c r="A335" s="76">
        <v>330</v>
      </c>
      <c r="B335" s="126" t="s">
        <v>703</v>
      </c>
      <c r="C335" s="126" t="s">
        <v>603</v>
      </c>
      <c r="D335" s="79" t="s">
        <v>704</v>
      </c>
      <c r="E335" s="80" t="s">
        <v>595</v>
      </c>
      <c r="F335" s="78"/>
      <c r="G335" s="78"/>
      <c r="H335" s="78"/>
      <c r="I335" s="78"/>
      <c r="J335" s="78">
        <v>1</v>
      </c>
      <c r="K335" s="78"/>
      <c r="L335" s="78"/>
      <c r="M335" s="78"/>
      <c r="N335" s="78"/>
      <c r="O335" s="78"/>
      <c r="P335" s="78">
        <f t="shared" si="5"/>
        <v>1</v>
      </c>
      <c r="Q335" s="143"/>
      <c r="R335" s="82" t="str">
        <f>_xlfn.DISPIMG("ID_7D5E0A1DCD5C4153854EA52377488896",1)</f>
        <v>=DISPIMG("ID_7D5E0A1DCD5C4153854EA52377488896",1)</v>
      </c>
      <c r="S335" s="83"/>
    </row>
    <row r="336" s="42" customFormat="1" ht="92.25" customHeight="1" spans="1:19">
      <c r="A336" s="76">
        <v>331</v>
      </c>
      <c r="B336" s="78" t="s">
        <v>705</v>
      </c>
      <c r="C336" s="148" t="s">
        <v>393</v>
      </c>
      <c r="D336" s="149" t="s">
        <v>706</v>
      </c>
      <c r="E336" s="80" t="s">
        <v>27</v>
      </c>
      <c r="F336" s="108"/>
      <c r="G336" s="78"/>
      <c r="H336" s="78"/>
      <c r="I336" s="78"/>
      <c r="J336" s="148">
        <v>6</v>
      </c>
      <c r="K336" s="78"/>
      <c r="L336" s="78"/>
      <c r="M336" s="78"/>
      <c r="N336" s="78"/>
      <c r="O336" s="78"/>
      <c r="P336" s="78">
        <f t="shared" si="5"/>
        <v>6</v>
      </c>
      <c r="Q336" s="143"/>
      <c r="R336" s="82" t="str">
        <f>_xlfn.DISPIMG("ID_08C855778F0A462FA2276DC6306203B2",1)</f>
        <v>=DISPIMG("ID_08C855778F0A462FA2276DC6306203B2",1)</v>
      </c>
      <c r="S336" s="83"/>
    </row>
    <row r="337" s="42" customFormat="1" ht="92.25" customHeight="1" spans="1:19">
      <c r="A337" s="76">
        <v>332</v>
      </c>
      <c r="B337" s="78" t="s">
        <v>707</v>
      </c>
      <c r="C337" s="150" t="s">
        <v>393</v>
      </c>
      <c r="D337" s="91" t="s">
        <v>708</v>
      </c>
      <c r="E337" s="80" t="s">
        <v>27</v>
      </c>
      <c r="F337" s="108"/>
      <c r="G337" s="78"/>
      <c r="H337" s="78"/>
      <c r="I337" s="78"/>
      <c r="J337" s="148">
        <v>1</v>
      </c>
      <c r="K337" s="78"/>
      <c r="L337" s="78"/>
      <c r="M337" s="78"/>
      <c r="N337" s="78"/>
      <c r="O337" s="78"/>
      <c r="P337" s="78">
        <f t="shared" si="5"/>
        <v>1</v>
      </c>
      <c r="Q337" s="143"/>
      <c r="R337" s="82" t="str">
        <f>_xlfn.DISPIMG("ID_109C35607B254CCDBF71053A8A0EF083",1)</f>
        <v>=DISPIMG("ID_109C35607B254CCDBF71053A8A0EF083",1)</v>
      </c>
      <c r="S337" s="83"/>
    </row>
    <row r="338" s="42" customFormat="1" ht="92.25" customHeight="1" spans="1:19">
      <c r="A338" s="76">
        <v>333</v>
      </c>
      <c r="B338" s="78" t="s">
        <v>709</v>
      </c>
      <c r="C338" s="150" t="s">
        <v>393</v>
      </c>
      <c r="D338" s="151" t="s">
        <v>710</v>
      </c>
      <c r="E338" s="80" t="s">
        <v>27</v>
      </c>
      <c r="F338" s="108"/>
      <c r="G338" s="78"/>
      <c r="H338" s="78"/>
      <c r="I338" s="78"/>
      <c r="J338" s="148">
        <v>6</v>
      </c>
      <c r="K338" s="78"/>
      <c r="L338" s="78"/>
      <c r="M338" s="78"/>
      <c r="N338" s="78"/>
      <c r="O338" s="78"/>
      <c r="P338" s="78">
        <f t="shared" si="5"/>
        <v>6</v>
      </c>
      <c r="Q338" s="143"/>
      <c r="R338" s="82" t="str">
        <f>_xlfn.DISPIMG("ID_0C226953FEE24928B6D837A3E9FFF8C8",1)</f>
        <v>=DISPIMG("ID_0C226953FEE24928B6D837A3E9FFF8C8",1)</v>
      </c>
      <c r="S338" s="83"/>
    </row>
    <row r="339" s="42" customFormat="1" ht="92.25" customHeight="1" spans="1:19">
      <c r="A339" s="76">
        <v>334</v>
      </c>
      <c r="B339" s="126" t="s">
        <v>711</v>
      </c>
      <c r="C339" s="152" t="s">
        <v>22</v>
      </c>
      <c r="D339" s="151" t="s">
        <v>712</v>
      </c>
      <c r="E339" s="80" t="s">
        <v>27</v>
      </c>
      <c r="F339" s="108"/>
      <c r="G339" s="78"/>
      <c r="H339" s="78"/>
      <c r="I339" s="78"/>
      <c r="J339" s="153">
        <v>1000</v>
      </c>
      <c r="K339" s="78"/>
      <c r="L339" s="78"/>
      <c r="M339" s="78"/>
      <c r="N339" s="78"/>
      <c r="O339" s="78"/>
      <c r="P339" s="78">
        <f t="shared" si="5"/>
        <v>1000</v>
      </c>
      <c r="Q339" s="143"/>
      <c r="R339" s="82" t="str">
        <f>_xlfn.DISPIMG("ID_AB6D138C73054C73A7A6C06844CE5850",1)</f>
        <v>=DISPIMG("ID_AB6D138C73054C73A7A6C06844CE5850",1)</v>
      </c>
      <c r="S339" s="83"/>
    </row>
    <row r="340" s="42" customFormat="1" ht="92.25" customHeight="1" spans="1:19">
      <c r="A340" s="76">
        <v>335</v>
      </c>
      <c r="B340" s="126" t="s">
        <v>713</v>
      </c>
      <c r="C340" s="152" t="s">
        <v>22</v>
      </c>
      <c r="D340" s="151" t="s">
        <v>714</v>
      </c>
      <c r="E340" s="80" t="s">
        <v>27</v>
      </c>
      <c r="F340" s="108"/>
      <c r="G340" s="78"/>
      <c r="H340" s="78"/>
      <c r="I340" s="78"/>
      <c r="J340" s="153">
        <v>1000</v>
      </c>
      <c r="K340" s="78"/>
      <c r="L340" s="78"/>
      <c r="M340" s="78"/>
      <c r="N340" s="78"/>
      <c r="O340" s="78"/>
      <c r="P340" s="78">
        <f t="shared" si="5"/>
        <v>1000</v>
      </c>
      <c r="Q340" s="143"/>
      <c r="R340" s="82" t="str">
        <f>_xlfn.DISPIMG("ID_9A18213CC75743B8B774A73B8C97453D",1)</f>
        <v>=DISPIMG("ID_9A18213CC75743B8B774A73B8C97453D",1)</v>
      </c>
      <c r="S340" s="83"/>
    </row>
    <row r="341" s="42" customFormat="1" ht="92.25" customHeight="1" spans="1:19">
      <c r="A341" s="76">
        <v>336</v>
      </c>
      <c r="B341" s="126" t="s">
        <v>715</v>
      </c>
      <c r="C341" s="152" t="s">
        <v>69</v>
      </c>
      <c r="D341" s="151" t="s">
        <v>716</v>
      </c>
      <c r="E341" s="80" t="s">
        <v>27</v>
      </c>
      <c r="F341" s="108"/>
      <c r="G341" s="78"/>
      <c r="H341" s="78"/>
      <c r="I341" s="78"/>
      <c r="J341" s="153">
        <v>1000</v>
      </c>
      <c r="K341" s="78"/>
      <c r="L341" s="78"/>
      <c r="M341" s="78"/>
      <c r="N341" s="78"/>
      <c r="O341" s="78"/>
      <c r="P341" s="78">
        <f t="shared" si="5"/>
        <v>1000</v>
      </c>
      <c r="Q341" s="143"/>
      <c r="R341" s="82" t="str">
        <f>_xlfn.DISPIMG("ID_75687B6DCBBB4A3FAA8CD745D0222F87",1)</f>
        <v>=DISPIMG("ID_75687B6DCBBB4A3FAA8CD745D0222F87",1)</v>
      </c>
      <c r="S341" s="83"/>
    </row>
    <row r="342" s="42" customFormat="1" ht="92.25" customHeight="1" spans="1:19">
      <c r="A342" s="76">
        <v>337</v>
      </c>
      <c r="B342" s="126" t="s">
        <v>717</v>
      </c>
      <c r="C342" s="152" t="s">
        <v>69</v>
      </c>
      <c r="D342" s="151" t="s">
        <v>718</v>
      </c>
      <c r="E342" s="80" t="s">
        <v>27</v>
      </c>
      <c r="F342" s="108"/>
      <c r="G342" s="78"/>
      <c r="H342" s="78"/>
      <c r="I342" s="78"/>
      <c r="J342" s="153">
        <v>2000</v>
      </c>
      <c r="K342" s="78"/>
      <c r="L342" s="78"/>
      <c r="M342" s="78"/>
      <c r="N342" s="78"/>
      <c r="O342" s="78"/>
      <c r="P342" s="78">
        <f t="shared" si="5"/>
        <v>2000</v>
      </c>
      <c r="Q342" s="143"/>
      <c r="R342" s="82" t="str">
        <f>_xlfn.DISPIMG("ID_8A1871BE82DF4BF8949D1C23131026D7",1)</f>
        <v>=DISPIMG("ID_8A1871BE82DF4BF8949D1C23131026D7",1)</v>
      </c>
      <c r="S342" s="83"/>
    </row>
    <row r="343" s="42" customFormat="1" ht="92.25" customHeight="1" spans="1:19">
      <c r="A343" s="76">
        <v>338</v>
      </c>
      <c r="B343" s="78" t="s">
        <v>719</v>
      </c>
      <c r="C343" s="150" t="s">
        <v>69</v>
      </c>
      <c r="D343" s="91" t="s">
        <v>720</v>
      </c>
      <c r="E343" s="80" t="s">
        <v>27</v>
      </c>
      <c r="F343" s="108"/>
      <c r="G343" s="78"/>
      <c r="H343" s="78"/>
      <c r="I343" s="78"/>
      <c r="J343" s="148">
        <v>500</v>
      </c>
      <c r="K343" s="78"/>
      <c r="L343" s="78"/>
      <c r="M343" s="78"/>
      <c r="N343" s="78"/>
      <c r="O343" s="78"/>
      <c r="P343" s="78">
        <f t="shared" si="5"/>
        <v>500</v>
      </c>
      <c r="Q343" s="143"/>
      <c r="R343" s="82" t="str">
        <f>_xlfn.DISPIMG("ID_E928B12C69A04290A9374A436896AB29",1)</f>
        <v>=DISPIMG("ID_E928B12C69A04290A9374A436896AB29",1)</v>
      </c>
      <c r="S343" s="83"/>
    </row>
    <row r="344" s="42" customFormat="1" ht="92.25" customHeight="1" spans="1:19">
      <c r="A344" s="76">
        <v>339</v>
      </c>
      <c r="B344" s="78" t="s">
        <v>721</v>
      </c>
      <c r="C344" s="150" t="s">
        <v>69</v>
      </c>
      <c r="D344" s="80" t="s">
        <v>722</v>
      </c>
      <c r="E344" s="80" t="s">
        <v>27</v>
      </c>
      <c r="F344" s="108"/>
      <c r="G344" s="78"/>
      <c r="H344" s="78"/>
      <c r="I344" s="78"/>
      <c r="J344" s="148">
        <v>600</v>
      </c>
      <c r="K344" s="78"/>
      <c r="L344" s="78"/>
      <c r="M344" s="78"/>
      <c r="N344" s="78"/>
      <c r="O344" s="78"/>
      <c r="P344" s="78">
        <f t="shared" si="5"/>
        <v>600</v>
      </c>
      <c r="Q344" s="143"/>
      <c r="R344" s="82" t="str">
        <f>_xlfn.DISPIMG("ID_0DA8E20D0FA14B60A7D516DFF4BEF8CE",1)</f>
        <v>=DISPIMG("ID_0DA8E20D0FA14B60A7D516DFF4BEF8CE",1)</v>
      </c>
      <c r="S344" s="83"/>
    </row>
    <row r="345" s="42" customFormat="1" ht="92.25" customHeight="1" spans="1:19">
      <c r="A345" s="76">
        <v>340</v>
      </c>
      <c r="B345" s="78" t="s">
        <v>723</v>
      </c>
      <c r="C345" s="150" t="s">
        <v>69</v>
      </c>
      <c r="D345" s="91" t="s">
        <v>724</v>
      </c>
      <c r="E345" s="80" t="s">
        <v>27</v>
      </c>
      <c r="F345" s="108"/>
      <c r="G345" s="78"/>
      <c r="H345" s="78"/>
      <c r="I345" s="78"/>
      <c r="J345" s="148">
        <v>1000</v>
      </c>
      <c r="K345" s="78"/>
      <c r="L345" s="78"/>
      <c r="M345" s="78"/>
      <c r="N345" s="78"/>
      <c r="O345" s="78"/>
      <c r="P345" s="78">
        <f t="shared" si="5"/>
        <v>1000</v>
      </c>
      <c r="Q345" s="141"/>
      <c r="R345" s="82" t="str">
        <f>_xlfn.DISPIMG("ID_81685B20FB414E789ED6B67951B8CA27",1)</f>
        <v>=DISPIMG("ID_81685B20FB414E789ED6B67951B8CA27",1)</v>
      </c>
      <c r="S345" s="83"/>
    </row>
    <row r="346" s="42" customFormat="1" ht="92.25" customHeight="1" spans="1:19">
      <c r="A346" s="76">
        <v>341</v>
      </c>
      <c r="B346" s="78" t="s">
        <v>725</v>
      </c>
      <c r="C346" s="150" t="s">
        <v>393</v>
      </c>
      <c r="D346" s="91" t="s">
        <v>726</v>
      </c>
      <c r="E346" s="80" t="s">
        <v>27</v>
      </c>
      <c r="F346" s="78"/>
      <c r="G346" s="78"/>
      <c r="H346" s="78"/>
      <c r="I346" s="78"/>
      <c r="J346" s="148">
        <v>1</v>
      </c>
      <c r="K346" s="78"/>
      <c r="L346" s="78"/>
      <c r="M346" s="78"/>
      <c r="N346" s="78"/>
      <c r="O346" s="78"/>
      <c r="P346" s="78">
        <f t="shared" si="5"/>
        <v>1</v>
      </c>
      <c r="Q346" s="143"/>
      <c r="R346" s="82" t="str">
        <f>_xlfn.DISPIMG("ID_AE6E4A7A09A8497193A8FAE065136044",1)</f>
        <v>=DISPIMG("ID_AE6E4A7A09A8497193A8FAE065136044",1)</v>
      </c>
      <c r="S346" s="83"/>
    </row>
    <row r="347" s="42" customFormat="1" ht="92.25" customHeight="1" spans="1:19">
      <c r="A347" s="76">
        <v>342</v>
      </c>
      <c r="B347" s="78" t="s">
        <v>727</v>
      </c>
      <c r="C347" s="148" t="s">
        <v>69</v>
      </c>
      <c r="D347" s="154" t="s">
        <v>702</v>
      </c>
      <c r="E347" s="80" t="s">
        <v>27</v>
      </c>
      <c r="F347" s="78"/>
      <c r="G347" s="78"/>
      <c r="H347" s="78"/>
      <c r="I347" s="78"/>
      <c r="J347" s="148">
        <v>20</v>
      </c>
      <c r="K347" s="78"/>
      <c r="L347" s="78"/>
      <c r="M347" s="78"/>
      <c r="N347" s="78"/>
      <c r="O347" s="78"/>
      <c r="P347" s="78">
        <f t="shared" si="5"/>
        <v>20</v>
      </c>
      <c r="Q347" s="143"/>
      <c r="R347" s="82" t="str">
        <f>_xlfn.DISPIMG("ID_9CF08FC1503047DC9E3641C27B9909CE",1)</f>
        <v>=DISPIMG("ID_9CF08FC1503047DC9E3641C27B9909CE",1)</v>
      </c>
      <c r="S347" s="83"/>
    </row>
    <row r="348" s="42" customFormat="1" ht="92.25" customHeight="1" spans="1:19">
      <c r="A348" s="76">
        <v>343</v>
      </c>
      <c r="B348" s="78" t="s">
        <v>728</v>
      </c>
      <c r="C348" s="148" t="s">
        <v>227</v>
      </c>
      <c r="D348" s="79" t="s">
        <v>702</v>
      </c>
      <c r="E348" s="80" t="s">
        <v>27</v>
      </c>
      <c r="F348" s="78"/>
      <c r="G348" s="78"/>
      <c r="H348" s="78"/>
      <c r="I348" s="78"/>
      <c r="J348" s="148">
        <v>2</v>
      </c>
      <c r="K348" s="78"/>
      <c r="L348" s="78"/>
      <c r="M348" s="78"/>
      <c r="N348" s="78"/>
      <c r="O348" s="78"/>
      <c r="P348" s="78">
        <f t="shared" si="5"/>
        <v>2</v>
      </c>
      <c r="Q348" s="143"/>
      <c r="R348" s="82" t="str">
        <f>_xlfn.DISPIMG("ID_5255A821D3DC44C2A638ABDBCD5E025D",1)</f>
        <v>=DISPIMG("ID_5255A821D3DC44C2A638ABDBCD5E025D",1)</v>
      </c>
      <c r="S348" s="83"/>
    </row>
    <row r="349" s="42" customFormat="1" ht="92.25" customHeight="1" spans="1:19">
      <c r="A349" s="76">
        <v>344</v>
      </c>
      <c r="B349" s="78" t="s">
        <v>729</v>
      </c>
      <c r="C349" s="148" t="s">
        <v>730</v>
      </c>
      <c r="D349" s="79" t="s">
        <v>702</v>
      </c>
      <c r="E349" s="80" t="s">
        <v>27</v>
      </c>
      <c r="F349" s="78"/>
      <c r="G349" s="78"/>
      <c r="H349" s="78"/>
      <c r="I349" s="78"/>
      <c r="J349" s="148">
        <v>10</v>
      </c>
      <c r="K349" s="78"/>
      <c r="L349" s="78"/>
      <c r="M349" s="78"/>
      <c r="N349" s="78"/>
      <c r="O349" s="78"/>
      <c r="P349" s="78">
        <f t="shared" si="5"/>
        <v>10</v>
      </c>
      <c r="Q349" s="143"/>
      <c r="R349" s="82" t="str">
        <f>_xlfn.DISPIMG("ID_A3E481D224B542008C07F4AC2DB078F8",1)</f>
        <v>=DISPIMG("ID_A3E481D224B542008C07F4AC2DB078F8",1)</v>
      </c>
      <c r="S349" s="83"/>
    </row>
    <row r="350" s="42" customFormat="1" ht="92.25" customHeight="1" spans="1:19">
      <c r="A350" s="76">
        <v>345</v>
      </c>
      <c r="B350" s="78" t="s">
        <v>731</v>
      </c>
      <c r="C350" s="148" t="s">
        <v>227</v>
      </c>
      <c r="D350" s="79" t="s">
        <v>702</v>
      </c>
      <c r="E350" s="80" t="s">
        <v>27</v>
      </c>
      <c r="F350" s="78"/>
      <c r="G350" s="78"/>
      <c r="H350" s="78"/>
      <c r="I350" s="78"/>
      <c r="J350" s="148">
        <v>20</v>
      </c>
      <c r="K350" s="78"/>
      <c r="L350" s="78"/>
      <c r="M350" s="78"/>
      <c r="N350" s="78"/>
      <c r="O350" s="78"/>
      <c r="P350" s="78">
        <f t="shared" si="5"/>
        <v>20</v>
      </c>
      <c r="Q350" s="143"/>
      <c r="R350" s="82" t="str">
        <f>_xlfn.DISPIMG("ID_7BB2275B1961405E9025B8F61FA5DBD0",1)</f>
        <v>=DISPIMG("ID_7BB2275B1961405E9025B8F61FA5DBD0",1)</v>
      </c>
      <c r="S350" s="83"/>
    </row>
    <row r="351" s="42" customFormat="1" ht="92.25" customHeight="1" spans="1:19">
      <c r="A351" s="76">
        <v>346</v>
      </c>
      <c r="B351" s="78" t="s">
        <v>732</v>
      </c>
      <c r="C351" s="148" t="s">
        <v>227</v>
      </c>
      <c r="D351" s="79" t="s">
        <v>702</v>
      </c>
      <c r="E351" s="80" t="s">
        <v>27</v>
      </c>
      <c r="F351" s="78"/>
      <c r="G351" s="78"/>
      <c r="H351" s="78"/>
      <c r="I351" s="78"/>
      <c r="J351" s="148">
        <v>4</v>
      </c>
      <c r="K351" s="78"/>
      <c r="L351" s="78"/>
      <c r="M351" s="78"/>
      <c r="N351" s="78"/>
      <c r="O351" s="78"/>
      <c r="P351" s="78">
        <f t="shared" si="5"/>
        <v>4</v>
      </c>
      <c r="Q351" s="143"/>
      <c r="R351" s="82" t="str">
        <f>_xlfn.DISPIMG("ID_D18AC1F9E67D490EBB7680B2E9C61DBF",1)</f>
        <v>=DISPIMG("ID_D18AC1F9E67D490EBB7680B2E9C61DBF",1)</v>
      </c>
      <c r="S351" s="83"/>
    </row>
    <row r="352" s="42" customFormat="1" ht="92.25" customHeight="1" spans="1:19">
      <c r="A352" s="76">
        <v>347</v>
      </c>
      <c r="B352" s="78" t="s">
        <v>733</v>
      </c>
      <c r="C352" s="148" t="s">
        <v>87</v>
      </c>
      <c r="D352" s="79" t="s">
        <v>734</v>
      </c>
      <c r="E352" s="80" t="s">
        <v>27</v>
      </c>
      <c r="F352" s="78"/>
      <c r="G352" s="78"/>
      <c r="H352" s="78"/>
      <c r="I352" s="78"/>
      <c r="J352" s="148">
        <v>10</v>
      </c>
      <c r="K352" s="78"/>
      <c r="L352" s="78"/>
      <c r="M352" s="78"/>
      <c r="N352" s="78"/>
      <c r="O352" s="78"/>
      <c r="P352" s="78">
        <f t="shared" si="5"/>
        <v>10</v>
      </c>
      <c r="Q352" s="143"/>
      <c r="R352" s="82" t="str">
        <f>_xlfn.DISPIMG("ID_E26AB339F5BC48CFA58C0E685B3A4AA0",1)</f>
        <v>=DISPIMG("ID_E26AB339F5BC48CFA58C0E685B3A4AA0",1)</v>
      </c>
      <c r="S352" s="83"/>
    </row>
    <row r="353" s="42" customFormat="1" ht="92.25" customHeight="1" spans="1:19">
      <c r="A353" s="76">
        <v>348</v>
      </c>
      <c r="B353" s="78" t="s">
        <v>735</v>
      </c>
      <c r="C353" s="148" t="s">
        <v>69</v>
      </c>
      <c r="D353" s="79" t="s">
        <v>702</v>
      </c>
      <c r="E353" s="80" t="s">
        <v>27</v>
      </c>
      <c r="F353" s="78"/>
      <c r="G353" s="78"/>
      <c r="H353" s="78"/>
      <c r="I353" s="78"/>
      <c r="J353" s="148">
        <v>1</v>
      </c>
      <c r="K353" s="78"/>
      <c r="L353" s="78"/>
      <c r="M353" s="78"/>
      <c r="N353" s="78"/>
      <c r="O353" s="78"/>
      <c r="P353" s="78">
        <f t="shared" ref="P353:P385" si="6">SUM(F353:O353)</f>
        <v>1</v>
      </c>
      <c r="Q353" s="143"/>
      <c r="R353" s="82" t="str">
        <f>_xlfn.DISPIMG("ID_8B14E82C14364AE595D21E3635390F1B",1)</f>
        <v>=DISPIMG("ID_8B14E82C14364AE595D21E3635390F1B",1)</v>
      </c>
      <c r="S353" s="83"/>
    </row>
    <row r="354" s="42" customFormat="1" ht="92.25" customHeight="1" spans="1:19">
      <c r="A354" s="76">
        <v>349</v>
      </c>
      <c r="B354" s="78" t="s">
        <v>736</v>
      </c>
      <c r="C354" s="148" t="s">
        <v>69</v>
      </c>
      <c r="D354" s="79" t="s">
        <v>702</v>
      </c>
      <c r="E354" s="80" t="s">
        <v>27</v>
      </c>
      <c r="F354" s="78"/>
      <c r="G354" s="78"/>
      <c r="H354" s="78"/>
      <c r="I354" s="78"/>
      <c r="J354" s="148">
        <v>1</v>
      </c>
      <c r="K354" s="78"/>
      <c r="L354" s="78"/>
      <c r="M354" s="78"/>
      <c r="N354" s="78"/>
      <c r="O354" s="78"/>
      <c r="P354" s="78">
        <f t="shared" si="6"/>
        <v>1</v>
      </c>
      <c r="Q354" s="143"/>
      <c r="R354" s="82" t="str">
        <f>_xlfn.DISPIMG("ID_CC38167009E74F0AB4F5D0C9202D2C18",1)</f>
        <v>=DISPIMG("ID_CC38167009E74F0AB4F5D0C9202D2C18",1)</v>
      </c>
      <c r="S354" s="83"/>
    </row>
    <row r="355" s="42" customFormat="1" ht="92.25" customHeight="1" spans="1:19">
      <c r="A355" s="76">
        <v>350</v>
      </c>
      <c r="B355" s="78" t="s">
        <v>737</v>
      </c>
      <c r="C355" s="148" t="s">
        <v>69</v>
      </c>
      <c r="D355" s="79" t="s">
        <v>702</v>
      </c>
      <c r="E355" s="80" t="s">
        <v>27</v>
      </c>
      <c r="F355" s="78"/>
      <c r="G355" s="78"/>
      <c r="H355" s="78"/>
      <c r="I355" s="78"/>
      <c r="J355" s="148">
        <v>10</v>
      </c>
      <c r="K355" s="78"/>
      <c r="L355" s="78"/>
      <c r="M355" s="78"/>
      <c r="N355" s="78"/>
      <c r="O355" s="78"/>
      <c r="P355" s="78">
        <f t="shared" si="6"/>
        <v>10</v>
      </c>
      <c r="Q355" s="143"/>
      <c r="R355" s="82" t="str">
        <f>_xlfn.DISPIMG("ID_3279BB49724A4EDFACCBC0F230F06D2F",1)</f>
        <v>=DISPIMG("ID_3279BB49724A4EDFACCBC0F230F06D2F",1)</v>
      </c>
      <c r="S355" s="83"/>
    </row>
    <row r="356" s="42" customFormat="1" ht="92.25" customHeight="1" spans="1:19">
      <c r="A356" s="76">
        <v>351</v>
      </c>
      <c r="B356" s="78" t="s">
        <v>738</v>
      </c>
      <c r="C356" s="148" t="s">
        <v>227</v>
      </c>
      <c r="D356" s="79" t="s">
        <v>702</v>
      </c>
      <c r="E356" s="80" t="s">
        <v>27</v>
      </c>
      <c r="F356" s="78"/>
      <c r="G356" s="78"/>
      <c r="H356" s="78"/>
      <c r="I356" s="78"/>
      <c r="J356" s="148">
        <v>2</v>
      </c>
      <c r="K356" s="78"/>
      <c r="L356" s="78"/>
      <c r="M356" s="78"/>
      <c r="N356" s="78"/>
      <c r="O356" s="78"/>
      <c r="P356" s="78">
        <f t="shared" si="6"/>
        <v>2</v>
      </c>
      <c r="Q356" s="143"/>
      <c r="R356" s="82" t="str">
        <f>_xlfn.DISPIMG("ID_754854280D154D0680DB85C73B0A19E7",1)</f>
        <v>=DISPIMG("ID_754854280D154D0680DB85C73B0A19E7",1)</v>
      </c>
      <c r="S356" s="83"/>
    </row>
    <row r="357" s="42" customFormat="1" ht="92.25" customHeight="1" spans="1:19">
      <c r="A357" s="76">
        <v>352</v>
      </c>
      <c r="B357" s="78" t="s">
        <v>739</v>
      </c>
      <c r="C357" s="148" t="s">
        <v>227</v>
      </c>
      <c r="D357" s="79" t="s">
        <v>702</v>
      </c>
      <c r="E357" s="80" t="s">
        <v>27</v>
      </c>
      <c r="F357" s="78"/>
      <c r="G357" s="78"/>
      <c r="H357" s="78"/>
      <c r="I357" s="78"/>
      <c r="J357" s="148">
        <v>1</v>
      </c>
      <c r="K357" s="78"/>
      <c r="L357" s="78"/>
      <c r="M357" s="78"/>
      <c r="N357" s="78"/>
      <c r="O357" s="78"/>
      <c r="P357" s="78">
        <f t="shared" si="6"/>
        <v>1</v>
      </c>
      <c r="Q357" s="143"/>
      <c r="R357" s="82" t="str">
        <f>_xlfn.DISPIMG("ID_EF39945AE38B4EFCB268170E07FC244D",1)</f>
        <v>=DISPIMG("ID_EF39945AE38B4EFCB268170E07FC244D",1)</v>
      </c>
      <c r="S357" s="83"/>
    </row>
    <row r="358" s="42" customFormat="1" ht="92.25" customHeight="1" spans="1:19">
      <c r="A358" s="76">
        <v>353</v>
      </c>
      <c r="B358" s="78" t="s">
        <v>740</v>
      </c>
      <c r="C358" s="148" t="s">
        <v>227</v>
      </c>
      <c r="D358" s="79" t="s">
        <v>702</v>
      </c>
      <c r="E358" s="80" t="s">
        <v>27</v>
      </c>
      <c r="F358" s="78"/>
      <c r="G358" s="78"/>
      <c r="H358" s="78"/>
      <c r="I358" s="78"/>
      <c r="J358" s="148">
        <v>1</v>
      </c>
      <c r="K358" s="78"/>
      <c r="L358" s="78"/>
      <c r="M358" s="78"/>
      <c r="N358" s="78"/>
      <c r="O358" s="78"/>
      <c r="P358" s="78">
        <f t="shared" si="6"/>
        <v>1</v>
      </c>
      <c r="Q358" s="143"/>
      <c r="R358" s="82" t="str">
        <f>_xlfn.DISPIMG("ID_7EB2BCF9995B4E1AB89AC0E29B6F1C04",1)</f>
        <v>=DISPIMG("ID_7EB2BCF9995B4E1AB89AC0E29B6F1C04",1)</v>
      </c>
      <c r="S358" s="83"/>
    </row>
    <row r="359" s="42" customFormat="1" ht="92.25" customHeight="1" spans="1:19">
      <c r="A359" s="76">
        <v>354</v>
      </c>
      <c r="B359" s="78" t="s">
        <v>741</v>
      </c>
      <c r="C359" s="148" t="s">
        <v>227</v>
      </c>
      <c r="D359" s="79" t="s">
        <v>702</v>
      </c>
      <c r="E359" s="80" t="s">
        <v>27</v>
      </c>
      <c r="F359" s="78"/>
      <c r="G359" s="78"/>
      <c r="H359" s="78"/>
      <c r="I359" s="78"/>
      <c r="J359" s="148">
        <v>1</v>
      </c>
      <c r="K359" s="78"/>
      <c r="L359" s="78"/>
      <c r="M359" s="78"/>
      <c r="N359" s="78"/>
      <c r="O359" s="78"/>
      <c r="P359" s="78">
        <f t="shared" si="6"/>
        <v>1</v>
      </c>
      <c r="Q359" s="143"/>
      <c r="R359" s="82" t="str">
        <f>_xlfn.DISPIMG("ID_1531F6B8A04D4630A9138C55E55E26A6",1)</f>
        <v>=DISPIMG("ID_1531F6B8A04D4630A9138C55E55E26A6",1)</v>
      </c>
      <c r="S359" s="83"/>
    </row>
    <row r="360" s="42" customFormat="1" ht="92.25" customHeight="1" spans="1:19">
      <c r="A360" s="76">
        <v>355</v>
      </c>
      <c r="B360" s="78" t="s">
        <v>742</v>
      </c>
      <c r="C360" s="148" t="s">
        <v>227</v>
      </c>
      <c r="D360" s="79" t="s">
        <v>702</v>
      </c>
      <c r="E360" s="80" t="s">
        <v>27</v>
      </c>
      <c r="F360" s="78"/>
      <c r="G360" s="78"/>
      <c r="H360" s="78"/>
      <c r="I360" s="78"/>
      <c r="J360" s="148">
        <v>2</v>
      </c>
      <c r="K360" s="78"/>
      <c r="L360" s="78"/>
      <c r="M360" s="78"/>
      <c r="N360" s="78"/>
      <c r="O360" s="78"/>
      <c r="P360" s="78">
        <f t="shared" si="6"/>
        <v>2</v>
      </c>
      <c r="Q360" s="143"/>
      <c r="R360" s="82" t="str">
        <f>_xlfn.DISPIMG("ID_F0C2200CC4854F208B7E966C5440CAB1",1)</f>
        <v>=DISPIMG("ID_F0C2200CC4854F208B7E966C5440CAB1",1)</v>
      </c>
      <c r="S360" s="83"/>
    </row>
    <row r="361" s="42" customFormat="1" ht="92.25" customHeight="1" spans="1:19">
      <c r="A361" s="76">
        <v>356</v>
      </c>
      <c r="B361" s="78" t="s">
        <v>743</v>
      </c>
      <c r="C361" s="148" t="s">
        <v>227</v>
      </c>
      <c r="D361" s="79" t="s">
        <v>702</v>
      </c>
      <c r="E361" s="80" t="s">
        <v>27</v>
      </c>
      <c r="F361" s="78"/>
      <c r="G361" s="78"/>
      <c r="H361" s="78"/>
      <c r="I361" s="78"/>
      <c r="J361" s="148">
        <v>3</v>
      </c>
      <c r="K361" s="78"/>
      <c r="L361" s="78"/>
      <c r="M361" s="78"/>
      <c r="N361" s="78"/>
      <c r="O361" s="78"/>
      <c r="P361" s="78">
        <f t="shared" si="6"/>
        <v>3</v>
      </c>
      <c r="Q361" s="143"/>
      <c r="R361" s="82" t="str">
        <f>_xlfn.DISPIMG("ID_6F2E8FC610E64D2BAB1E5B85F31ED79E",1)</f>
        <v>=DISPIMG("ID_6F2E8FC610E64D2BAB1E5B85F31ED79E",1)</v>
      </c>
      <c r="S361" s="83"/>
    </row>
    <row r="362" s="42" customFormat="1" ht="92.25" customHeight="1" spans="1:19">
      <c r="A362" s="76">
        <v>357</v>
      </c>
      <c r="B362" s="126" t="s">
        <v>744</v>
      </c>
      <c r="C362" s="148" t="s">
        <v>227</v>
      </c>
      <c r="D362" s="79" t="s">
        <v>745</v>
      </c>
      <c r="E362" s="80" t="s">
        <v>27</v>
      </c>
      <c r="F362" s="78"/>
      <c r="G362" s="78"/>
      <c r="H362" s="78"/>
      <c r="I362" s="78"/>
      <c r="J362" s="78">
        <v>1</v>
      </c>
      <c r="K362" s="78"/>
      <c r="L362" s="78"/>
      <c r="M362" s="78"/>
      <c r="N362" s="78"/>
      <c r="O362" s="78"/>
      <c r="P362" s="78">
        <f t="shared" si="6"/>
        <v>1</v>
      </c>
      <c r="Q362" s="143"/>
      <c r="R362" s="82" t="str">
        <f>_xlfn.DISPIMG("ID_11F5A3C49C88421C969C1FBDE080053F",1)</f>
        <v>=DISPIMG("ID_11F5A3C49C88421C969C1FBDE080053F",1)</v>
      </c>
      <c r="S362" s="83"/>
    </row>
    <row r="363" s="42" customFormat="1" ht="92.25" customHeight="1" spans="1:19">
      <c r="A363" s="76">
        <v>358</v>
      </c>
      <c r="B363" s="78" t="s">
        <v>746</v>
      </c>
      <c r="C363" s="148" t="s">
        <v>69</v>
      </c>
      <c r="D363" s="79" t="s">
        <v>747</v>
      </c>
      <c r="E363" s="80" t="s">
        <v>27</v>
      </c>
      <c r="F363" s="78"/>
      <c r="G363" s="78"/>
      <c r="H363" s="78"/>
      <c r="I363" s="78"/>
      <c r="J363" s="148">
        <v>4</v>
      </c>
      <c r="K363" s="78"/>
      <c r="L363" s="78"/>
      <c r="M363" s="78"/>
      <c r="N363" s="78"/>
      <c r="O363" s="78"/>
      <c r="P363" s="78">
        <f t="shared" si="6"/>
        <v>4</v>
      </c>
      <c r="Q363" s="143"/>
      <c r="R363" s="82" t="str">
        <f>_xlfn.DISPIMG("ID_41E2126260624B9581164862AEE2489F",1)</f>
        <v>=DISPIMG("ID_41E2126260624B9581164862AEE2489F",1)</v>
      </c>
      <c r="S363" s="83"/>
    </row>
    <row r="364" s="42" customFormat="1" ht="92.25" customHeight="1" spans="1:19">
      <c r="A364" s="76">
        <v>359</v>
      </c>
      <c r="B364" s="78" t="s">
        <v>748</v>
      </c>
      <c r="C364" s="148" t="s">
        <v>69</v>
      </c>
      <c r="D364" s="79" t="s">
        <v>747</v>
      </c>
      <c r="E364" s="80" t="s">
        <v>27</v>
      </c>
      <c r="F364" s="78"/>
      <c r="G364" s="78"/>
      <c r="H364" s="78"/>
      <c r="I364" s="78"/>
      <c r="J364" s="148">
        <v>4</v>
      </c>
      <c r="K364" s="78"/>
      <c r="L364" s="78"/>
      <c r="M364" s="78"/>
      <c r="N364" s="78"/>
      <c r="O364" s="78"/>
      <c r="P364" s="78">
        <f t="shared" si="6"/>
        <v>4</v>
      </c>
      <c r="Q364" s="143"/>
      <c r="R364" s="82" t="str">
        <f>_xlfn.DISPIMG("ID_99ED1A2122ED4FC2B588BA7F91BEE1F1",1)</f>
        <v>=DISPIMG("ID_99ED1A2122ED4FC2B588BA7F91BEE1F1",1)</v>
      </c>
      <c r="S364" s="83"/>
    </row>
    <row r="365" s="42" customFormat="1" ht="92.25" customHeight="1" spans="1:19">
      <c r="A365" s="76">
        <v>360</v>
      </c>
      <c r="B365" s="78" t="s">
        <v>749</v>
      </c>
      <c r="C365" s="148" t="s">
        <v>69</v>
      </c>
      <c r="D365" s="98" t="s">
        <v>750</v>
      </c>
      <c r="E365" s="80" t="s">
        <v>27</v>
      </c>
      <c r="F365" s="78"/>
      <c r="G365" s="78"/>
      <c r="H365" s="78"/>
      <c r="I365" s="78"/>
      <c r="J365" s="148">
        <v>4</v>
      </c>
      <c r="K365" s="78"/>
      <c r="L365" s="78"/>
      <c r="M365" s="78"/>
      <c r="N365" s="78"/>
      <c r="O365" s="78"/>
      <c r="P365" s="78">
        <f t="shared" si="6"/>
        <v>4</v>
      </c>
      <c r="Q365" s="143"/>
      <c r="R365" s="82" t="str">
        <f>_xlfn.DISPIMG("ID_0F0748E290864F57B6643940B379D80C",1)</f>
        <v>=DISPIMG("ID_0F0748E290864F57B6643940B379D80C",1)</v>
      </c>
      <c r="S365" s="83"/>
    </row>
    <row r="366" s="42" customFormat="1" ht="92.25" customHeight="1" spans="1:19">
      <c r="A366" s="76">
        <v>361</v>
      </c>
      <c r="B366" s="78" t="s">
        <v>751</v>
      </c>
      <c r="C366" s="153" t="s">
        <v>393</v>
      </c>
      <c r="D366" s="98" t="s">
        <v>752</v>
      </c>
      <c r="E366" s="80" t="s">
        <v>27</v>
      </c>
      <c r="F366" s="78"/>
      <c r="G366" s="78"/>
      <c r="H366" s="78"/>
      <c r="I366" s="78"/>
      <c r="J366" s="148">
        <v>3</v>
      </c>
      <c r="K366" s="78"/>
      <c r="L366" s="78"/>
      <c r="M366" s="78"/>
      <c r="N366" s="78"/>
      <c r="O366" s="78"/>
      <c r="P366" s="78">
        <f t="shared" si="6"/>
        <v>3</v>
      </c>
      <c r="Q366" s="143"/>
      <c r="R366" s="82" t="str">
        <f>_xlfn.DISPIMG("ID_1D33337DC9CB4588BE4E6CEC03AE0356",1)</f>
        <v>=DISPIMG("ID_1D33337DC9CB4588BE4E6CEC03AE0356",1)</v>
      </c>
      <c r="S366" s="83"/>
    </row>
    <row r="367" s="42" customFormat="1" ht="92.25" customHeight="1" spans="1:19">
      <c r="A367" s="76">
        <v>362</v>
      </c>
      <c r="B367" s="78" t="s">
        <v>753</v>
      </c>
      <c r="C367" s="148" t="s">
        <v>69</v>
      </c>
      <c r="D367" s="79" t="s">
        <v>754</v>
      </c>
      <c r="E367" s="80" t="s">
        <v>27</v>
      </c>
      <c r="F367" s="78"/>
      <c r="G367" s="78"/>
      <c r="H367" s="78"/>
      <c r="I367" s="78"/>
      <c r="J367" s="148">
        <v>20</v>
      </c>
      <c r="K367" s="78"/>
      <c r="L367" s="78"/>
      <c r="M367" s="78"/>
      <c r="N367" s="78"/>
      <c r="O367" s="78"/>
      <c r="P367" s="78">
        <f t="shared" si="6"/>
        <v>20</v>
      </c>
      <c r="Q367" s="143"/>
      <c r="R367" s="82" t="str">
        <f>_xlfn.DISPIMG("ID_C6847F4CECC34450B7EEEF2931AE7C94",1)</f>
        <v>=DISPIMG("ID_C6847F4CECC34450B7EEEF2931AE7C94",1)</v>
      </c>
      <c r="S367" s="83"/>
    </row>
    <row r="368" s="42" customFormat="1" ht="92.25" customHeight="1" spans="1:19">
      <c r="A368" s="76">
        <v>363</v>
      </c>
      <c r="B368" s="78" t="s">
        <v>755</v>
      </c>
      <c r="C368" s="148" t="s">
        <v>44</v>
      </c>
      <c r="D368" s="79" t="s">
        <v>756</v>
      </c>
      <c r="E368" s="80" t="s">
        <v>27</v>
      </c>
      <c r="F368" s="78"/>
      <c r="G368" s="78"/>
      <c r="H368" s="78"/>
      <c r="I368" s="78"/>
      <c r="J368" s="148">
        <v>4</v>
      </c>
      <c r="K368" s="78"/>
      <c r="L368" s="78"/>
      <c r="M368" s="78"/>
      <c r="N368" s="78"/>
      <c r="O368" s="78"/>
      <c r="P368" s="78">
        <f t="shared" si="6"/>
        <v>4</v>
      </c>
      <c r="Q368" s="143"/>
      <c r="R368" s="82" t="str">
        <f>_xlfn.DISPIMG("ID_1D3387BD4A414AB69921D2CE90F44A67",1)</f>
        <v>=DISPIMG("ID_1D3387BD4A414AB69921D2CE90F44A67",1)</v>
      </c>
      <c r="S368" s="83"/>
    </row>
    <row r="369" s="42" customFormat="1" ht="92.25" customHeight="1" spans="1:19">
      <c r="A369" s="76">
        <v>364</v>
      </c>
      <c r="B369" s="78" t="s">
        <v>757</v>
      </c>
      <c r="C369" s="148" t="s">
        <v>227</v>
      </c>
      <c r="D369" s="79" t="s">
        <v>758</v>
      </c>
      <c r="E369" s="80" t="s">
        <v>27</v>
      </c>
      <c r="F369" s="78"/>
      <c r="G369" s="78"/>
      <c r="H369" s="78"/>
      <c r="I369" s="78"/>
      <c r="J369" s="148">
        <v>300</v>
      </c>
      <c r="K369" s="78"/>
      <c r="L369" s="78"/>
      <c r="M369" s="78"/>
      <c r="N369" s="78"/>
      <c r="O369" s="78"/>
      <c r="P369" s="78">
        <f t="shared" si="6"/>
        <v>300</v>
      </c>
      <c r="Q369" s="143"/>
      <c r="R369" s="82" t="str">
        <f>_xlfn.DISPIMG("ID_69C1752380524B73B0C0BA4F6B05942C",1)</f>
        <v>=DISPIMG("ID_69C1752380524B73B0C0BA4F6B05942C",1)</v>
      </c>
      <c r="S369" s="83"/>
    </row>
    <row r="370" s="42" customFormat="1" ht="92.25" customHeight="1" spans="1:19">
      <c r="A370" s="76">
        <v>365</v>
      </c>
      <c r="B370" s="78" t="s">
        <v>759</v>
      </c>
      <c r="C370" s="148" t="s">
        <v>69</v>
      </c>
      <c r="D370" s="98" t="s">
        <v>760</v>
      </c>
      <c r="E370" s="80" t="s">
        <v>27</v>
      </c>
      <c r="F370" s="78"/>
      <c r="G370" s="78"/>
      <c r="H370" s="78"/>
      <c r="I370" s="78"/>
      <c r="J370" s="148">
        <v>280</v>
      </c>
      <c r="K370" s="78"/>
      <c r="L370" s="78"/>
      <c r="M370" s="78"/>
      <c r="N370" s="78"/>
      <c r="O370" s="78"/>
      <c r="P370" s="78">
        <f t="shared" si="6"/>
        <v>280</v>
      </c>
      <c r="Q370" s="143"/>
      <c r="R370" s="82" t="str">
        <f>_xlfn.DISPIMG("ID_50C5161F1BA34A6C980EA5C7D983A7A9",1)</f>
        <v>=DISPIMG("ID_50C5161F1BA34A6C980EA5C7D983A7A9",1)</v>
      </c>
      <c r="S370" s="83"/>
    </row>
    <row r="371" s="42" customFormat="1" ht="92.25" customHeight="1" spans="1:19">
      <c r="A371" s="76">
        <v>366</v>
      </c>
      <c r="B371" s="78" t="s">
        <v>761</v>
      </c>
      <c r="C371" s="148" t="s">
        <v>762</v>
      </c>
      <c r="D371" s="79" t="s">
        <v>763</v>
      </c>
      <c r="E371" s="80" t="s">
        <v>27</v>
      </c>
      <c r="F371" s="78"/>
      <c r="G371" s="78"/>
      <c r="H371" s="78"/>
      <c r="I371" s="78"/>
      <c r="J371" s="148">
        <v>5</v>
      </c>
      <c r="K371" s="78"/>
      <c r="L371" s="78"/>
      <c r="M371" s="78"/>
      <c r="N371" s="78"/>
      <c r="O371" s="78"/>
      <c r="P371" s="78">
        <f t="shared" si="6"/>
        <v>5</v>
      </c>
      <c r="Q371" s="143"/>
      <c r="R371" s="82" t="str">
        <f>_xlfn.DISPIMG("ID_9C59DECD7705414FADB58D6D4100BB1C",1)</f>
        <v>=DISPIMG("ID_9C59DECD7705414FADB58D6D4100BB1C",1)</v>
      </c>
      <c r="S371" s="83"/>
    </row>
    <row r="372" s="42" customFormat="1" ht="92.25" customHeight="1" spans="1:19">
      <c r="A372" s="76">
        <v>367</v>
      </c>
      <c r="B372" s="78" t="s">
        <v>764</v>
      </c>
      <c r="C372" s="148" t="s">
        <v>44</v>
      </c>
      <c r="D372" s="79" t="s">
        <v>765</v>
      </c>
      <c r="E372" s="80" t="s">
        <v>27</v>
      </c>
      <c r="F372" s="78"/>
      <c r="G372" s="78"/>
      <c r="H372" s="78"/>
      <c r="I372" s="78"/>
      <c r="J372" s="148">
        <v>280</v>
      </c>
      <c r="K372" s="78"/>
      <c r="L372" s="78"/>
      <c r="M372" s="78"/>
      <c r="N372" s="78"/>
      <c r="O372" s="78"/>
      <c r="P372" s="78">
        <f t="shared" si="6"/>
        <v>280</v>
      </c>
      <c r="Q372" s="143"/>
      <c r="R372" s="82" t="str">
        <f>_xlfn.DISPIMG("ID_4ED8E7F87CC74BACBC20CB9328183EEB",1)</f>
        <v>=DISPIMG("ID_4ED8E7F87CC74BACBC20CB9328183EEB",1)</v>
      </c>
      <c r="S372" s="83"/>
    </row>
    <row r="373" s="40" customFormat="1" ht="92.25" customHeight="1" spans="1:19">
      <c r="A373" s="76">
        <v>368</v>
      </c>
      <c r="B373" s="78" t="s">
        <v>766</v>
      </c>
      <c r="C373" s="148" t="s">
        <v>227</v>
      </c>
      <c r="D373" s="79" t="s">
        <v>478</v>
      </c>
      <c r="E373" s="80" t="s">
        <v>27</v>
      </c>
      <c r="F373" s="78"/>
      <c r="G373" s="78"/>
      <c r="H373" s="78"/>
      <c r="I373" s="88"/>
      <c r="J373" s="78">
        <v>10</v>
      </c>
      <c r="K373" s="155"/>
      <c r="L373" s="156"/>
      <c r="M373" s="156"/>
      <c r="N373" s="156"/>
      <c r="O373" s="156"/>
      <c r="P373" s="78">
        <f t="shared" si="6"/>
        <v>10</v>
      </c>
      <c r="Q373" s="156"/>
      <c r="R373" s="157" t="str">
        <f>_xlfn.DISPIMG("ID_B3CE0E5A628D4F10832901777073D917",1)</f>
        <v>=DISPIMG("ID_B3CE0E5A628D4F10832901777073D917",1)</v>
      </c>
      <c r="S373" s="158"/>
    </row>
    <row r="374" s="40" customFormat="1" ht="92.25" customHeight="1" spans="1:19">
      <c r="A374" s="76">
        <v>369</v>
      </c>
      <c r="B374" s="78" t="s">
        <v>767</v>
      </c>
      <c r="C374" s="78" t="s">
        <v>69</v>
      </c>
      <c r="D374" s="79"/>
      <c r="E374" s="80" t="s">
        <v>27</v>
      </c>
      <c r="F374" s="78"/>
      <c r="G374" s="78"/>
      <c r="H374" s="78"/>
      <c r="I374" s="88"/>
      <c r="J374" s="159"/>
      <c r="K374" s="155"/>
      <c r="L374" s="156"/>
      <c r="M374" s="156"/>
      <c r="N374" s="160">
        <v>500</v>
      </c>
      <c r="O374" s="156"/>
      <c r="P374" s="78">
        <f t="shared" si="6"/>
        <v>500</v>
      </c>
      <c r="Q374" s="156"/>
      <c r="R374" s="157"/>
      <c r="S374" s="158"/>
    </row>
    <row r="375" s="40" customFormat="1" ht="92.25" customHeight="1" spans="1:19">
      <c r="A375" s="76">
        <v>370</v>
      </c>
      <c r="B375" s="78" t="s">
        <v>768</v>
      </c>
      <c r="C375" s="78" t="s">
        <v>69</v>
      </c>
      <c r="D375" s="79" t="s">
        <v>769</v>
      </c>
      <c r="E375" s="80" t="s">
        <v>172</v>
      </c>
      <c r="F375" s="78"/>
      <c r="G375" s="78"/>
      <c r="H375" s="78"/>
      <c r="I375" s="88"/>
      <c r="J375" s="159"/>
      <c r="K375" s="155"/>
      <c r="L375" s="156"/>
      <c r="M375" s="156"/>
      <c r="N375" s="160">
        <v>1</v>
      </c>
      <c r="O375" s="156"/>
      <c r="P375" s="78">
        <f t="shared" si="6"/>
        <v>1</v>
      </c>
      <c r="Q375" s="156"/>
      <c r="R375" s="157"/>
      <c r="S375" s="158"/>
    </row>
    <row r="376" s="44" customFormat="1" ht="79.7" customHeight="1" spans="1:19">
      <c r="A376" s="76">
        <v>371</v>
      </c>
      <c r="B376" s="78" t="s">
        <v>770</v>
      </c>
      <c r="C376" s="78" t="s">
        <v>44</v>
      </c>
      <c r="D376" s="79" t="s">
        <v>769</v>
      </c>
      <c r="E376" s="80" t="s">
        <v>172</v>
      </c>
      <c r="F376" s="161"/>
      <c r="G376" s="162"/>
      <c r="H376" s="163"/>
      <c r="I376" s="164"/>
      <c r="J376" s="159"/>
      <c r="K376" s="161"/>
      <c r="L376" s="161"/>
      <c r="M376" s="136"/>
      <c r="N376" s="78">
        <v>1</v>
      </c>
      <c r="O376" s="136"/>
      <c r="P376" s="78">
        <f t="shared" si="6"/>
        <v>1</v>
      </c>
      <c r="Q376" s="136"/>
      <c r="R376" s="165"/>
      <c r="S376" s="83"/>
    </row>
    <row r="377" s="44" customFormat="1" ht="92.25" customHeight="1" spans="1:19">
      <c r="A377" s="76">
        <v>372</v>
      </c>
      <c r="B377" s="161" t="s">
        <v>771</v>
      </c>
      <c r="C377" s="161" t="s">
        <v>772</v>
      </c>
      <c r="D377" s="164" t="s">
        <v>773</v>
      </c>
      <c r="E377" s="80" t="s">
        <v>27</v>
      </c>
      <c r="F377" s="166"/>
      <c r="G377" s="167"/>
      <c r="H377" s="167"/>
      <c r="I377" s="164">
        <v>1</v>
      </c>
      <c r="J377" s="136"/>
      <c r="K377" s="166"/>
      <c r="L377" s="166"/>
      <c r="M377" s="136"/>
      <c r="N377" s="136"/>
      <c r="O377" s="136"/>
      <c r="P377" s="78">
        <f t="shared" si="6"/>
        <v>1</v>
      </c>
      <c r="Q377" s="136"/>
      <c r="R377" s="165"/>
      <c r="S377" s="168"/>
    </row>
    <row r="378" s="44" customFormat="1" ht="92.25" customHeight="1" spans="1:19">
      <c r="A378" s="76">
        <v>373</v>
      </c>
      <c r="B378" s="164" t="s">
        <v>774</v>
      </c>
      <c r="C378" s="166" t="s">
        <v>47</v>
      </c>
      <c r="D378" s="164" t="s">
        <v>775</v>
      </c>
      <c r="E378" s="80" t="s">
        <v>27</v>
      </c>
      <c r="F378" s="166"/>
      <c r="G378" s="167"/>
      <c r="H378" s="167"/>
      <c r="I378" s="164">
        <v>1</v>
      </c>
      <c r="J378" s="136"/>
      <c r="K378" s="166"/>
      <c r="L378" s="166"/>
      <c r="M378" s="136"/>
      <c r="N378" s="136"/>
      <c r="O378" s="136"/>
      <c r="P378" s="78">
        <f t="shared" si="6"/>
        <v>1</v>
      </c>
      <c r="Q378" s="136"/>
      <c r="R378" s="165" t="str">
        <f>_xlfn.DISPIMG("ID_DDB5549529504A9EA23B18E5B6292908",1)</f>
        <v>=DISPIMG("ID_DDB5549529504A9EA23B18E5B6292908",1)</v>
      </c>
      <c r="S378" s="168"/>
    </row>
    <row r="379" s="44" customFormat="1" ht="92.25" customHeight="1" spans="1:19">
      <c r="A379" s="76">
        <v>374</v>
      </c>
      <c r="B379" s="164" t="s">
        <v>776</v>
      </c>
      <c r="C379" s="166" t="s">
        <v>762</v>
      </c>
      <c r="D379" s="164" t="s">
        <v>777</v>
      </c>
      <c r="E379" s="80" t="s">
        <v>27</v>
      </c>
      <c r="F379" s="169"/>
      <c r="G379" s="161"/>
      <c r="H379" s="161"/>
      <c r="I379" s="164">
        <v>1</v>
      </c>
      <c r="J379" s="136"/>
      <c r="K379" s="161"/>
      <c r="L379" s="166"/>
      <c r="M379" s="136"/>
      <c r="N379" s="136"/>
      <c r="O379" s="136"/>
      <c r="P379" s="78">
        <f t="shared" si="6"/>
        <v>1</v>
      </c>
      <c r="Q379" s="136"/>
      <c r="R379" s="165" t="str">
        <f>_xlfn.DISPIMG("ID_7D84CC4550EE486092CA0D13743BBB54",1)</f>
        <v>=DISPIMG("ID_7D84CC4550EE486092CA0D13743BBB54",1)</v>
      </c>
      <c r="S379" s="168"/>
    </row>
    <row r="380" s="44" customFormat="1" ht="92.25" customHeight="1" spans="1:19">
      <c r="A380" s="76">
        <v>375</v>
      </c>
      <c r="B380" s="170" t="s">
        <v>778</v>
      </c>
      <c r="C380" s="161" t="s">
        <v>87</v>
      </c>
      <c r="D380" s="164" t="s">
        <v>779</v>
      </c>
      <c r="E380" s="171" t="s">
        <v>780</v>
      </c>
      <c r="F380" s="164"/>
      <c r="G380" s="161"/>
      <c r="H380" s="161"/>
      <c r="I380" s="164">
        <v>1</v>
      </c>
      <c r="J380" s="136"/>
      <c r="K380" s="161"/>
      <c r="L380" s="166"/>
      <c r="M380" s="136"/>
      <c r="N380" s="136"/>
      <c r="O380" s="136"/>
      <c r="P380" s="78">
        <f t="shared" si="6"/>
        <v>1</v>
      </c>
      <c r="Q380" s="136"/>
      <c r="R380" s="165" t="str">
        <f>_xlfn.DISPIMG("ID_2C79A44DE78B4FDE88A59EE51B2FE3B3",1)</f>
        <v>=DISPIMG("ID_2C79A44DE78B4FDE88A59EE51B2FE3B3",1)</v>
      </c>
      <c r="S380" s="168"/>
    </row>
    <row r="381" s="44" customFormat="1" ht="92.25" customHeight="1" spans="1:19">
      <c r="A381" s="76">
        <v>376</v>
      </c>
      <c r="B381" s="161" t="s">
        <v>781</v>
      </c>
      <c r="C381" s="161" t="s">
        <v>87</v>
      </c>
      <c r="D381" s="164" t="s">
        <v>782</v>
      </c>
      <c r="E381" s="171" t="s">
        <v>780</v>
      </c>
      <c r="F381" s="164"/>
      <c r="G381" s="161"/>
      <c r="H381" s="161"/>
      <c r="I381" s="164">
        <v>2</v>
      </c>
      <c r="J381" s="136"/>
      <c r="K381" s="161"/>
      <c r="L381" s="166"/>
      <c r="M381" s="136"/>
      <c r="N381" s="136"/>
      <c r="O381" s="136"/>
      <c r="P381" s="78">
        <f t="shared" si="6"/>
        <v>2</v>
      </c>
      <c r="Q381" s="136"/>
      <c r="R381" s="165"/>
      <c r="S381" s="168"/>
    </row>
    <row r="382" s="44" customFormat="1" ht="92.25" customHeight="1" spans="1:19">
      <c r="A382" s="76">
        <v>377</v>
      </c>
      <c r="B382" s="164" t="s">
        <v>783</v>
      </c>
      <c r="C382" s="161" t="s">
        <v>87</v>
      </c>
      <c r="D382" s="164" t="s">
        <v>784</v>
      </c>
      <c r="E382" s="171" t="s">
        <v>780</v>
      </c>
      <c r="F382" s="164"/>
      <c r="G382" s="161"/>
      <c r="H382" s="161"/>
      <c r="I382" s="164">
        <v>2</v>
      </c>
      <c r="J382" s="136"/>
      <c r="K382" s="161"/>
      <c r="L382" s="161"/>
      <c r="M382" s="136"/>
      <c r="N382" s="136"/>
      <c r="O382" s="136"/>
      <c r="P382" s="78">
        <f t="shared" si="6"/>
        <v>2</v>
      </c>
      <c r="Q382" s="136"/>
      <c r="R382" s="165"/>
      <c r="S382" s="168"/>
    </row>
    <row r="383" s="44" customFormat="1" ht="92.25" customHeight="1" spans="1:19">
      <c r="A383" s="76">
        <v>378</v>
      </c>
      <c r="B383" s="164" t="s">
        <v>785</v>
      </c>
      <c r="C383" s="161" t="s">
        <v>87</v>
      </c>
      <c r="D383" s="164" t="s">
        <v>786</v>
      </c>
      <c r="E383" s="171" t="s">
        <v>780</v>
      </c>
      <c r="F383" s="164"/>
      <c r="G383" s="161"/>
      <c r="H383" s="161"/>
      <c r="I383" s="164">
        <v>2</v>
      </c>
      <c r="J383" s="136"/>
      <c r="K383" s="161"/>
      <c r="L383" s="161"/>
      <c r="M383" s="136"/>
      <c r="N383" s="136"/>
      <c r="O383" s="136"/>
      <c r="P383" s="78">
        <f t="shared" si="6"/>
        <v>2</v>
      </c>
      <c r="Q383" s="136"/>
      <c r="R383" s="165"/>
      <c r="S383" s="168"/>
    </row>
    <row r="384" s="44" customFormat="1" ht="92.25" customHeight="1" spans="1:19">
      <c r="A384" s="76">
        <v>379</v>
      </c>
      <c r="B384" s="161" t="s">
        <v>787</v>
      </c>
      <c r="C384" s="161" t="s">
        <v>69</v>
      </c>
      <c r="D384" s="164" t="s">
        <v>788</v>
      </c>
      <c r="E384" s="171" t="s">
        <v>780</v>
      </c>
      <c r="F384" s="164"/>
      <c r="G384" s="161"/>
      <c r="H384" s="161"/>
      <c r="I384" s="164">
        <v>2</v>
      </c>
      <c r="J384" s="136"/>
      <c r="K384" s="161"/>
      <c r="L384" s="161"/>
      <c r="M384" s="136"/>
      <c r="N384" s="136"/>
      <c r="O384" s="136"/>
      <c r="P384" s="78">
        <f t="shared" si="6"/>
        <v>2</v>
      </c>
      <c r="Q384" s="136"/>
      <c r="R384" s="165"/>
      <c r="S384" s="168"/>
    </row>
    <row r="385" s="44" customFormat="1" ht="92.25" customHeight="1" spans="1:19">
      <c r="A385" s="76">
        <v>380</v>
      </c>
      <c r="B385" s="161" t="s">
        <v>789</v>
      </c>
      <c r="C385" s="161" t="s">
        <v>69</v>
      </c>
      <c r="D385" s="164" t="s">
        <v>790</v>
      </c>
      <c r="E385" s="171" t="s">
        <v>780</v>
      </c>
      <c r="F385" s="172"/>
      <c r="G385" s="173"/>
      <c r="H385" s="173"/>
      <c r="I385" s="164">
        <v>2</v>
      </c>
      <c r="J385" s="136"/>
      <c r="K385" s="161"/>
      <c r="L385" s="161"/>
      <c r="M385" s="136"/>
      <c r="N385" s="156"/>
      <c r="O385" s="136"/>
      <c r="P385" s="78">
        <f t="shared" si="6"/>
        <v>2</v>
      </c>
      <c r="Q385" s="136"/>
      <c r="R385" s="165"/>
      <c r="S385" s="168"/>
    </row>
    <row r="386" s="46" customFormat="1" ht="92.25" customHeight="1" spans="1:19">
      <c r="A386" s="76">
        <v>381</v>
      </c>
      <c r="B386" s="90" t="s">
        <v>791</v>
      </c>
      <c r="C386" s="161" t="s">
        <v>47</v>
      </c>
      <c r="D386" s="164" t="s">
        <v>792</v>
      </c>
      <c r="E386" s="174" t="s">
        <v>793</v>
      </c>
      <c r="F386" s="172"/>
      <c r="G386" s="175"/>
      <c r="H386" s="176"/>
      <c r="I386" s="164"/>
      <c r="J386" s="177"/>
      <c r="K386" s="178"/>
      <c r="L386" s="178"/>
      <c r="M386" s="178"/>
      <c r="N386" s="178"/>
      <c r="O386" s="178"/>
      <c r="P386" s="78">
        <v>14</v>
      </c>
      <c r="Q386" s="178"/>
      <c r="R386" s="179"/>
      <c r="S386" s="180"/>
    </row>
    <row r="387" s="46" customFormat="1" ht="92.25" customHeight="1" spans="1:19">
      <c r="A387" s="76">
        <v>382</v>
      </c>
      <c r="B387" s="90" t="s">
        <v>794</v>
      </c>
      <c r="C387" s="172" t="s">
        <v>47</v>
      </c>
      <c r="D387" s="181" t="s">
        <v>795</v>
      </c>
      <c r="E387" s="174" t="s">
        <v>793</v>
      </c>
      <c r="F387" s="172"/>
      <c r="G387" s="175"/>
      <c r="H387" s="176"/>
      <c r="I387" s="178"/>
      <c r="J387" s="178"/>
      <c r="K387" s="178"/>
      <c r="L387" s="178"/>
      <c r="M387" s="178"/>
      <c r="N387" s="178"/>
      <c r="O387" s="178"/>
      <c r="P387" s="78">
        <v>40</v>
      </c>
      <c r="Q387" s="178"/>
      <c r="R387" s="179" t="str">
        <f>_xlfn.DISPIMG("ID_D885D786E0F44D89B3BCCF9B9945EEA5",1)</f>
        <v>=DISPIMG("ID_D885D786E0F44D89B3BCCF9B9945EEA5",1)</v>
      </c>
      <c r="S387" s="180"/>
    </row>
    <row r="388" s="47" customFormat="1" ht="92.25" customHeight="1" spans="1:19">
      <c r="A388" s="76">
        <v>383</v>
      </c>
      <c r="B388" s="172" t="s">
        <v>796</v>
      </c>
      <c r="C388" s="172" t="s">
        <v>69</v>
      </c>
      <c r="D388" s="182" t="s">
        <v>797</v>
      </c>
      <c r="E388" s="171" t="s">
        <v>780</v>
      </c>
      <c r="F388" s="183">
        <v>1</v>
      </c>
      <c r="G388" s="183"/>
      <c r="H388" s="176"/>
      <c r="I388" s="178"/>
      <c r="J388" s="178"/>
      <c r="K388" s="184"/>
      <c r="L388" s="184"/>
      <c r="M388" s="184"/>
      <c r="N388" s="184"/>
      <c r="O388" s="184"/>
      <c r="P388" s="78">
        <f t="shared" ref="P388:P451" si="7">SUM(F388:O388)</f>
        <v>1</v>
      </c>
      <c r="Q388" s="184"/>
      <c r="R388" s="185" t="str">
        <f>_xlfn.DISPIMG("ID_09BA4850E0CE47DC821735916FC9C00E",1)</f>
        <v>=DISPIMG("ID_09BA4850E0CE47DC821735916FC9C00E",1)</v>
      </c>
      <c r="S388" s="186"/>
    </row>
    <row r="389" s="47" customFormat="1" ht="92.25" customHeight="1" spans="1:19">
      <c r="A389" s="76">
        <v>384</v>
      </c>
      <c r="B389" s="187" t="s">
        <v>798</v>
      </c>
      <c r="C389" s="183" t="s">
        <v>69</v>
      </c>
      <c r="D389" s="182" t="s">
        <v>799</v>
      </c>
      <c r="E389" s="188" t="s">
        <v>172</v>
      </c>
      <c r="F389" s="183">
        <v>1</v>
      </c>
      <c r="G389" s="183"/>
      <c r="H389" s="176"/>
      <c r="I389" s="184"/>
      <c r="J389" s="184"/>
      <c r="K389" s="184"/>
      <c r="L389" s="184"/>
      <c r="M389" s="184"/>
      <c r="N389" s="184"/>
      <c r="O389" s="184"/>
      <c r="P389" s="78">
        <f t="shared" si="7"/>
        <v>1</v>
      </c>
      <c r="Q389" s="184"/>
      <c r="R389" s="185" t="str">
        <f>_xlfn.DISPIMG("ID_5FD3E69F4CF9432DBF8461D13A16D6A0",1)</f>
        <v>=DISPIMG("ID_5FD3E69F4CF9432DBF8461D13A16D6A0",1)</v>
      </c>
      <c r="S389" s="186"/>
    </row>
    <row r="390" s="46" customFormat="1" ht="92.25" customHeight="1" spans="1:19">
      <c r="A390" s="76">
        <v>385</v>
      </c>
      <c r="B390" s="187" t="s">
        <v>800</v>
      </c>
      <c r="C390" s="183" t="s">
        <v>44</v>
      </c>
      <c r="D390" s="182" t="s">
        <v>801</v>
      </c>
      <c r="E390" s="188" t="s">
        <v>27</v>
      </c>
      <c r="F390" s="172">
        <v>1</v>
      </c>
      <c r="G390" s="175"/>
      <c r="H390" s="176"/>
      <c r="I390" s="184"/>
      <c r="J390" s="184"/>
      <c r="K390" s="178"/>
      <c r="L390" s="178"/>
      <c r="M390" s="178"/>
      <c r="N390" s="178"/>
      <c r="O390" s="178"/>
      <c r="P390" s="78">
        <f t="shared" si="7"/>
        <v>1</v>
      </c>
      <c r="Q390" s="178"/>
      <c r="R390" s="179" t="str">
        <f>_xlfn.DISPIMG("ID_15FC58EE985B4B219EB7619EDF155A70",1)</f>
        <v>=DISPIMG("ID_15FC58EE985B4B219EB7619EDF155A70",1)</v>
      </c>
      <c r="S390" s="180"/>
    </row>
    <row r="391" s="46" customFormat="1" ht="92.25" customHeight="1" spans="1:19">
      <c r="A391" s="76">
        <v>386</v>
      </c>
      <c r="B391" s="172" t="s">
        <v>802</v>
      </c>
      <c r="C391" s="172" t="s">
        <v>69</v>
      </c>
      <c r="D391" s="189" t="s">
        <v>803</v>
      </c>
      <c r="E391" s="188" t="s">
        <v>27</v>
      </c>
      <c r="F391" s="172">
        <v>1</v>
      </c>
      <c r="G391" s="183"/>
      <c r="H391" s="176"/>
      <c r="I391" s="178"/>
      <c r="J391" s="178"/>
      <c r="K391" s="178"/>
      <c r="L391" s="178"/>
      <c r="M391" s="178"/>
      <c r="N391" s="178"/>
      <c r="O391" s="178"/>
      <c r="P391" s="78">
        <f t="shared" si="7"/>
        <v>1</v>
      </c>
      <c r="Q391" s="178"/>
      <c r="R391" s="179" t="str">
        <f>_xlfn.DISPIMG("ID_83DCEC80E7584F52A9CEAFD0E43EC708",1)</f>
        <v>=DISPIMG("ID_83DCEC80E7584F52A9CEAFD0E43EC708",1)</v>
      </c>
      <c r="S391" s="180"/>
    </row>
    <row r="392" s="44" customFormat="1" ht="92.25" customHeight="1" spans="1:19">
      <c r="A392" s="76">
        <v>387</v>
      </c>
      <c r="B392" s="172" t="s">
        <v>804</v>
      </c>
      <c r="C392" s="172" t="s">
        <v>69</v>
      </c>
      <c r="D392" s="181" t="s">
        <v>805</v>
      </c>
      <c r="E392" s="188" t="s">
        <v>27</v>
      </c>
      <c r="F392" s="164">
        <v>2</v>
      </c>
      <c r="G392" s="161"/>
      <c r="H392" s="161"/>
      <c r="I392" s="178"/>
      <c r="J392" s="178"/>
      <c r="K392" s="161"/>
      <c r="L392" s="161"/>
      <c r="M392" s="136"/>
      <c r="N392" s="136"/>
      <c r="O392" s="136"/>
      <c r="P392" s="78">
        <f t="shared" si="7"/>
        <v>2</v>
      </c>
      <c r="Q392" s="136"/>
      <c r="R392" s="165" t="str">
        <f>_xlfn.DISPIMG("ID_3C9C122FA95B4D96A402AC1DB2640C39",1)</f>
        <v>=DISPIMG("ID_3C9C122FA95B4D96A402AC1DB2640C39",1)</v>
      </c>
      <c r="S392" s="168"/>
    </row>
    <row r="393" s="44" customFormat="1" ht="92.25" customHeight="1" spans="1:19">
      <c r="A393" s="76">
        <v>388</v>
      </c>
      <c r="B393" s="161" t="s">
        <v>806</v>
      </c>
      <c r="C393" s="161" t="s">
        <v>187</v>
      </c>
      <c r="D393" s="164" t="s">
        <v>807</v>
      </c>
      <c r="E393" s="188" t="s">
        <v>27</v>
      </c>
      <c r="F393" s="164"/>
      <c r="G393" s="161"/>
      <c r="H393" s="161"/>
      <c r="I393" s="164">
        <v>1</v>
      </c>
      <c r="J393" s="136"/>
      <c r="K393" s="161"/>
      <c r="L393" s="161"/>
      <c r="M393" s="136"/>
      <c r="N393" s="136"/>
      <c r="O393" s="136"/>
      <c r="P393" s="78">
        <f t="shared" si="7"/>
        <v>1</v>
      </c>
      <c r="Q393" s="136"/>
      <c r="R393" s="165" t="str">
        <f>_xlfn.DISPIMG("ID_5E8E843EE0084092B589A7BF82DC9D1B",1)</f>
        <v>=DISPIMG("ID_5E8E843EE0084092B589A7BF82DC9D1B",1)</v>
      </c>
      <c r="S393" s="168"/>
    </row>
    <row r="394" s="44" customFormat="1" ht="92.25" customHeight="1" spans="1:19">
      <c r="A394" s="76">
        <v>389</v>
      </c>
      <c r="B394" s="161" t="s">
        <v>808</v>
      </c>
      <c r="C394" s="161" t="s">
        <v>772</v>
      </c>
      <c r="D394" s="164" t="s">
        <v>809</v>
      </c>
      <c r="E394" s="188" t="s">
        <v>27</v>
      </c>
      <c r="F394" s="164"/>
      <c r="G394" s="161"/>
      <c r="H394" s="161"/>
      <c r="I394" s="164">
        <v>2</v>
      </c>
      <c r="J394" s="136"/>
      <c r="K394" s="161"/>
      <c r="L394" s="161"/>
      <c r="M394" s="136"/>
      <c r="N394" s="136"/>
      <c r="O394" s="136"/>
      <c r="P394" s="78">
        <f t="shared" si="7"/>
        <v>2</v>
      </c>
      <c r="Q394" s="136"/>
      <c r="R394" s="165" t="str">
        <f>_xlfn.DISPIMG("ID_9F3FD9AB844D492C96E7A126B196C78C",1)</f>
        <v>=DISPIMG("ID_9F3FD9AB844D492C96E7A126B196C78C",1)</v>
      </c>
      <c r="S394" s="168"/>
    </row>
    <row r="395" s="44" customFormat="1" ht="92.25" customHeight="1" spans="1:19">
      <c r="A395" s="76">
        <v>390</v>
      </c>
      <c r="B395" s="161" t="s">
        <v>810</v>
      </c>
      <c r="C395" s="161" t="s">
        <v>69</v>
      </c>
      <c r="D395" s="164" t="s">
        <v>811</v>
      </c>
      <c r="E395" s="188" t="s">
        <v>812</v>
      </c>
      <c r="F395" s="164"/>
      <c r="G395" s="161"/>
      <c r="H395" s="161"/>
      <c r="I395" s="164">
        <v>10</v>
      </c>
      <c r="J395" s="136"/>
      <c r="K395" s="161"/>
      <c r="L395" s="161"/>
      <c r="M395" s="136"/>
      <c r="N395" s="136"/>
      <c r="O395" s="136"/>
      <c r="P395" s="78">
        <f t="shared" si="7"/>
        <v>10</v>
      </c>
      <c r="Q395" s="136"/>
      <c r="R395" s="165"/>
      <c r="S395" s="168"/>
    </row>
    <row r="396" s="44" customFormat="1" ht="92.25" customHeight="1" spans="1:19">
      <c r="A396" s="76">
        <v>391</v>
      </c>
      <c r="B396" s="161" t="s">
        <v>333</v>
      </c>
      <c r="C396" s="161" t="s">
        <v>187</v>
      </c>
      <c r="D396" s="164" t="s">
        <v>478</v>
      </c>
      <c r="E396" s="171" t="s">
        <v>780</v>
      </c>
      <c r="F396" s="164"/>
      <c r="G396" s="161"/>
      <c r="H396" s="161"/>
      <c r="I396" s="164">
        <v>2</v>
      </c>
      <c r="J396" s="136"/>
      <c r="K396" s="161"/>
      <c r="L396" s="161"/>
      <c r="M396" s="136"/>
      <c r="N396" s="136"/>
      <c r="O396" s="136"/>
      <c r="P396" s="78">
        <f t="shared" si="7"/>
        <v>2</v>
      </c>
      <c r="Q396" s="136"/>
      <c r="R396" s="165" t="str">
        <f>_xlfn.DISPIMG("ID_41110EA403F4492DB50D216525B22C76",1)</f>
        <v>=DISPIMG("ID_41110EA403F4492DB50D216525B22C76",1)</v>
      </c>
      <c r="S396" s="168"/>
    </row>
    <row r="397" s="44" customFormat="1" ht="92.25" customHeight="1" spans="1:19">
      <c r="A397" s="76">
        <v>392</v>
      </c>
      <c r="B397" s="161" t="s">
        <v>813</v>
      </c>
      <c r="C397" s="161" t="s">
        <v>187</v>
      </c>
      <c r="D397" s="164" t="s">
        <v>814</v>
      </c>
      <c r="E397" s="188" t="s">
        <v>172</v>
      </c>
      <c r="F397" s="190"/>
      <c r="G397" s="190"/>
      <c r="H397" s="190"/>
      <c r="I397" s="164">
        <v>1</v>
      </c>
      <c r="J397" s="136"/>
      <c r="K397" s="190"/>
      <c r="L397" s="190"/>
      <c r="M397" s="136"/>
      <c r="N397" s="136"/>
      <c r="O397" s="136"/>
      <c r="P397" s="78">
        <f t="shared" si="7"/>
        <v>1</v>
      </c>
      <c r="Q397" s="136"/>
      <c r="R397" s="165" t="str">
        <f>_xlfn.DISPIMG("ID_D4E3751EDA5943AEBC7C47C37059F11C",1)</f>
        <v>=DISPIMG("ID_D4E3751EDA5943AEBC7C47C37059F11C",1)</v>
      </c>
      <c r="S397" s="168"/>
    </row>
    <row r="398" s="44" customFormat="1" ht="92.25" customHeight="1" spans="1:19">
      <c r="A398" s="76">
        <v>393</v>
      </c>
      <c r="B398" s="191" t="s">
        <v>815</v>
      </c>
      <c r="C398" s="190" t="s">
        <v>22</v>
      </c>
      <c r="D398" s="191" t="s">
        <v>816</v>
      </c>
      <c r="E398" s="188" t="s">
        <v>27</v>
      </c>
      <c r="F398" s="191"/>
      <c r="G398" s="190"/>
      <c r="H398" s="190"/>
      <c r="I398" s="164">
        <v>2</v>
      </c>
      <c r="J398" s="136"/>
      <c r="K398" s="190"/>
      <c r="L398" s="190"/>
      <c r="M398" s="136"/>
      <c r="N398" s="136"/>
      <c r="O398" s="136"/>
      <c r="P398" s="78">
        <f t="shared" si="7"/>
        <v>2</v>
      </c>
      <c r="Q398" s="136"/>
      <c r="R398" s="165"/>
      <c r="S398" s="168"/>
    </row>
    <row r="399" s="44" customFormat="1" ht="92.25" customHeight="1" spans="1:19">
      <c r="A399" s="76">
        <v>394</v>
      </c>
      <c r="B399" s="190" t="s">
        <v>817</v>
      </c>
      <c r="C399" s="190" t="s">
        <v>22</v>
      </c>
      <c r="D399" s="191" t="s">
        <v>478</v>
      </c>
      <c r="E399" s="188" t="s">
        <v>27</v>
      </c>
      <c r="F399" s="191"/>
      <c r="G399" s="190"/>
      <c r="H399" s="190"/>
      <c r="I399" s="164">
        <v>2</v>
      </c>
      <c r="J399" s="136"/>
      <c r="K399" s="190"/>
      <c r="L399" s="190"/>
      <c r="M399" s="136"/>
      <c r="N399" s="136"/>
      <c r="O399" s="136"/>
      <c r="P399" s="78">
        <f t="shared" si="7"/>
        <v>2</v>
      </c>
      <c r="Q399" s="136"/>
      <c r="R399" s="41"/>
      <c r="S399" s="168"/>
    </row>
    <row r="400" s="44" customFormat="1" ht="92.25" customHeight="1" spans="1:19">
      <c r="A400" s="76">
        <v>395</v>
      </c>
      <c r="B400" s="190" t="s">
        <v>818</v>
      </c>
      <c r="C400" s="190" t="s">
        <v>234</v>
      </c>
      <c r="D400" s="191" t="s">
        <v>819</v>
      </c>
      <c r="E400" s="188" t="s">
        <v>780</v>
      </c>
      <c r="F400" s="191"/>
      <c r="G400" s="190"/>
      <c r="H400" s="190"/>
      <c r="I400" s="164">
        <v>10</v>
      </c>
      <c r="J400" s="136"/>
      <c r="K400" s="190"/>
      <c r="L400" s="190"/>
      <c r="M400" s="136"/>
      <c r="N400" s="136"/>
      <c r="O400" s="136"/>
      <c r="P400" s="78">
        <f t="shared" si="7"/>
        <v>10</v>
      </c>
      <c r="Q400" s="136"/>
      <c r="R400" s="165"/>
      <c r="S400" s="168"/>
    </row>
    <row r="401" s="44" customFormat="1" ht="92.25" customHeight="1" spans="1:19">
      <c r="A401" s="76">
        <v>396</v>
      </c>
      <c r="B401" s="190" t="s">
        <v>820</v>
      </c>
      <c r="C401" s="190" t="s">
        <v>821</v>
      </c>
      <c r="D401" s="191" t="s">
        <v>822</v>
      </c>
      <c r="E401" s="188" t="s">
        <v>780</v>
      </c>
      <c r="F401" s="191"/>
      <c r="G401" s="190"/>
      <c r="H401" s="190"/>
      <c r="I401" s="164">
        <v>10</v>
      </c>
      <c r="J401" s="136"/>
      <c r="K401" s="190"/>
      <c r="L401" s="190"/>
      <c r="M401" s="136"/>
      <c r="N401" s="136"/>
      <c r="O401" s="136"/>
      <c r="P401" s="78">
        <f t="shared" si="7"/>
        <v>10</v>
      </c>
      <c r="Q401" s="136"/>
      <c r="R401" s="165"/>
      <c r="S401" s="168"/>
    </row>
    <row r="402" s="44" customFormat="1" ht="92.25" customHeight="1" spans="1:19">
      <c r="A402" s="76">
        <v>397</v>
      </c>
      <c r="B402" s="190" t="s">
        <v>823</v>
      </c>
      <c r="C402" s="190" t="s">
        <v>69</v>
      </c>
      <c r="D402" s="191" t="s">
        <v>478</v>
      </c>
      <c r="E402" s="188" t="s">
        <v>780</v>
      </c>
      <c r="F402" s="192"/>
      <c r="G402" s="190"/>
      <c r="H402" s="190"/>
      <c r="I402" s="164">
        <v>2</v>
      </c>
      <c r="J402" s="136"/>
      <c r="K402" s="190"/>
      <c r="L402" s="190"/>
      <c r="M402" s="136"/>
      <c r="N402" s="136"/>
      <c r="O402" s="136"/>
      <c r="P402" s="78">
        <f t="shared" si="7"/>
        <v>2</v>
      </c>
      <c r="Q402" s="136"/>
      <c r="R402" s="165" t="str">
        <f>_xlfn.DISPIMG("ID_0C4418DF39FA498F8503EDC3122BBFB9",1)</f>
        <v>=DISPIMG("ID_0C4418DF39FA498F8503EDC3122BBFB9",1)</v>
      </c>
      <c r="S402" s="168"/>
    </row>
    <row r="403" s="44" customFormat="1" ht="92.25" customHeight="1" spans="1:19">
      <c r="A403" s="76">
        <v>398</v>
      </c>
      <c r="B403" s="190" t="s">
        <v>824</v>
      </c>
      <c r="C403" s="190" t="s">
        <v>69</v>
      </c>
      <c r="D403" s="191" t="s">
        <v>478</v>
      </c>
      <c r="E403" s="188" t="s">
        <v>172</v>
      </c>
      <c r="F403" s="193"/>
      <c r="G403" s="190"/>
      <c r="H403" s="190"/>
      <c r="I403" s="164">
        <v>4</v>
      </c>
      <c r="J403" s="136"/>
      <c r="K403" s="190"/>
      <c r="L403" s="190"/>
      <c r="M403" s="136"/>
      <c r="N403" s="136"/>
      <c r="O403" s="136"/>
      <c r="P403" s="78">
        <f t="shared" si="7"/>
        <v>4</v>
      </c>
      <c r="Q403" s="136"/>
      <c r="R403" s="165"/>
      <c r="S403" s="168"/>
    </row>
    <row r="404" s="44" customFormat="1" ht="92.25" customHeight="1" spans="1:19">
      <c r="A404" s="76">
        <v>399</v>
      </c>
      <c r="B404" s="194" t="s">
        <v>825</v>
      </c>
      <c r="C404" s="190" t="s">
        <v>187</v>
      </c>
      <c r="D404" s="191" t="s">
        <v>826</v>
      </c>
      <c r="E404" s="188" t="s">
        <v>27</v>
      </c>
      <c r="F404" s="193"/>
      <c r="G404" s="190"/>
      <c r="H404" s="190"/>
      <c r="I404" s="164">
        <v>2</v>
      </c>
      <c r="J404" s="136"/>
      <c r="K404" s="190"/>
      <c r="L404" s="190"/>
      <c r="M404" s="136"/>
      <c r="N404" s="136"/>
      <c r="O404" s="136"/>
      <c r="P404" s="78">
        <f t="shared" si="7"/>
        <v>2</v>
      </c>
      <c r="Q404" s="136"/>
      <c r="R404" s="165" t="str">
        <f>_xlfn.DISPIMG("ID_15691DD949114702A3302449FEA18400",1)</f>
        <v>=DISPIMG("ID_15691DD949114702A3302449FEA18400",1)</v>
      </c>
      <c r="S404" s="168"/>
    </row>
    <row r="405" s="44" customFormat="1" ht="92.25" customHeight="1" spans="1:19">
      <c r="A405" s="76">
        <v>400</v>
      </c>
      <c r="B405" s="194" t="s">
        <v>827</v>
      </c>
      <c r="C405" s="190" t="s">
        <v>44</v>
      </c>
      <c r="D405" s="195" t="s">
        <v>478</v>
      </c>
      <c r="E405" s="188" t="s">
        <v>27</v>
      </c>
      <c r="F405" s="193"/>
      <c r="G405" s="190"/>
      <c r="H405" s="190"/>
      <c r="I405" s="164">
        <v>2</v>
      </c>
      <c r="J405" s="136"/>
      <c r="K405" s="190"/>
      <c r="L405" s="190"/>
      <c r="M405" s="136"/>
      <c r="N405" s="136"/>
      <c r="O405" s="136"/>
      <c r="P405" s="78">
        <f t="shared" si="7"/>
        <v>2</v>
      </c>
      <c r="Q405" s="136"/>
      <c r="R405" s="165"/>
      <c r="S405" s="168"/>
    </row>
    <row r="406" s="44" customFormat="1" ht="92.25" customHeight="1" spans="1:19">
      <c r="A406" s="76">
        <v>401</v>
      </c>
      <c r="B406" s="194" t="s">
        <v>828</v>
      </c>
      <c r="C406" s="190" t="s">
        <v>69</v>
      </c>
      <c r="D406" s="191" t="s">
        <v>829</v>
      </c>
      <c r="E406" s="188" t="s">
        <v>27</v>
      </c>
      <c r="F406" s="193"/>
      <c r="G406" s="190"/>
      <c r="H406" s="190"/>
      <c r="I406" s="164">
        <v>2</v>
      </c>
      <c r="J406" s="136"/>
      <c r="K406" s="190"/>
      <c r="L406" s="190"/>
      <c r="M406" s="136"/>
      <c r="N406" s="136"/>
      <c r="O406" s="136"/>
      <c r="P406" s="78">
        <f t="shared" si="7"/>
        <v>2</v>
      </c>
      <c r="Q406" s="136"/>
      <c r="R406" s="165" t="str">
        <f>_xlfn.DISPIMG("ID_4D570570D5AB498AB6E899CC70965159",1)</f>
        <v>=DISPIMG("ID_4D570570D5AB498AB6E899CC70965159",1)</v>
      </c>
      <c r="S406" s="168"/>
    </row>
    <row r="407" s="44" customFormat="1" ht="92.25" customHeight="1" spans="1:19">
      <c r="A407" s="76">
        <v>402</v>
      </c>
      <c r="B407" s="194" t="s">
        <v>830</v>
      </c>
      <c r="C407" s="190" t="s">
        <v>376</v>
      </c>
      <c r="D407" s="196" t="s">
        <v>831</v>
      </c>
      <c r="E407" s="188" t="s">
        <v>27</v>
      </c>
      <c r="F407" s="193"/>
      <c r="G407" s="190"/>
      <c r="H407" s="190"/>
      <c r="I407" s="164">
        <v>10</v>
      </c>
      <c r="J407" s="136"/>
      <c r="K407" s="190"/>
      <c r="L407" s="190"/>
      <c r="M407" s="136"/>
      <c r="N407" s="136"/>
      <c r="O407" s="136"/>
      <c r="P407" s="78">
        <f t="shared" si="7"/>
        <v>10</v>
      </c>
      <c r="Q407" s="136"/>
      <c r="R407" s="165" t="str">
        <f>_xlfn.DISPIMG("ID_E425FCEFCDA64DDBAF1C5AE9EE98834A",1)</f>
        <v>=DISPIMG("ID_E425FCEFCDA64DDBAF1C5AE9EE98834A",1)</v>
      </c>
      <c r="S407" s="168"/>
    </row>
    <row r="408" s="44" customFormat="1" ht="92.25" customHeight="1" spans="1:19">
      <c r="A408" s="76">
        <v>403</v>
      </c>
      <c r="B408" s="194" t="s">
        <v>527</v>
      </c>
      <c r="C408" s="190" t="s">
        <v>44</v>
      </c>
      <c r="D408" s="196" t="s">
        <v>832</v>
      </c>
      <c r="E408" s="197" t="s">
        <v>833</v>
      </c>
      <c r="F408" s="193"/>
      <c r="G408" s="190"/>
      <c r="H408" s="190"/>
      <c r="I408" s="164">
        <v>1</v>
      </c>
      <c r="J408" s="136"/>
      <c r="K408" s="190"/>
      <c r="L408" s="190"/>
      <c r="M408" s="136"/>
      <c r="N408" s="136"/>
      <c r="O408" s="136"/>
      <c r="P408" s="78">
        <f t="shared" si="7"/>
        <v>1</v>
      </c>
      <c r="Q408" s="136"/>
      <c r="R408" s="165" t="str">
        <f>_xlfn.DISPIMG("ID_9C14CC9A76D24540BDB116466414D6D3",1)</f>
        <v>=DISPIMG("ID_9C14CC9A76D24540BDB116466414D6D3",1)</v>
      </c>
      <c r="S408" s="168"/>
    </row>
    <row r="409" s="48" customFormat="1" ht="92.25" customHeight="1" spans="1:19">
      <c r="A409" s="76">
        <v>404</v>
      </c>
      <c r="B409" s="194" t="s">
        <v>834</v>
      </c>
      <c r="C409" s="190" t="s">
        <v>69</v>
      </c>
      <c r="D409" s="191" t="s">
        <v>835</v>
      </c>
      <c r="E409" s="188" t="s">
        <v>27</v>
      </c>
      <c r="F409" s="193"/>
      <c r="G409" s="190"/>
      <c r="H409" s="190"/>
      <c r="I409" s="164">
        <v>2</v>
      </c>
      <c r="J409" s="136"/>
      <c r="K409" s="190"/>
      <c r="L409" s="190"/>
      <c r="M409" s="136"/>
      <c r="N409" s="136"/>
      <c r="O409" s="136"/>
      <c r="P409" s="78">
        <f t="shared" si="7"/>
        <v>2</v>
      </c>
      <c r="Q409" s="136"/>
      <c r="R409" s="165"/>
      <c r="S409" s="168"/>
    </row>
    <row r="410" s="44" customFormat="1" ht="92.25" customHeight="1" spans="1:19">
      <c r="A410" s="76">
        <v>405</v>
      </c>
      <c r="B410" s="198" t="s">
        <v>836</v>
      </c>
      <c r="C410" s="191" t="s">
        <v>44</v>
      </c>
      <c r="D410" s="195" t="s">
        <v>837</v>
      </c>
      <c r="E410" s="188" t="s">
        <v>27</v>
      </c>
      <c r="F410" s="193"/>
      <c r="G410" s="190"/>
      <c r="H410" s="190"/>
      <c r="I410" s="164">
        <v>2</v>
      </c>
      <c r="J410" s="136"/>
      <c r="K410" s="190"/>
      <c r="L410" s="190"/>
      <c r="M410" s="136"/>
      <c r="N410" s="136"/>
      <c r="O410" s="136"/>
      <c r="P410" s="78">
        <f t="shared" si="7"/>
        <v>2</v>
      </c>
      <c r="Q410" s="136"/>
      <c r="R410" s="165"/>
      <c r="S410" s="168"/>
    </row>
    <row r="411" s="48" customFormat="1" ht="92.25" customHeight="1" spans="1:19">
      <c r="A411" s="76">
        <v>406</v>
      </c>
      <c r="B411" s="198" t="s">
        <v>838</v>
      </c>
      <c r="C411" s="191" t="s">
        <v>69</v>
      </c>
      <c r="D411" s="195" t="s">
        <v>839</v>
      </c>
      <c r="E411" s="80" t="s">
        <v>27</v>
      </c>
      <c r="F411" s="193"/>
      <c r="G411" s="190"/>
      <c r="H411" s="190"/>
      <c r="I411" s="164">
        <v>20</v>
      </c>
      <c r="J411" s="136"/>
      <c r="K411" s="190"/>
      <c r="L411" s="190"/>
      <c r="M411" s="136"/>
      <c r="N411" s="136"/>
      <c r="O411" s="136"/>
      <c r="P411" s="78">
        <f t="shared" si="7"/>
        <v>20</v>
      </c>
      <c r="Q411" s="136"/>
      <c r="R411" s="165"/>
      <c r="S411" s="168"/>
    </row>
    <row r="412" s="48" customFormat="1" ht="92.25" customHeight="1" spans="1:19">
      <c r="A412" s="76">
        <v>407</v>
      </c>
      <c r="B412" s="198" t="s">
        <v>840</v>
      </c>
      <c r="C412" s="191" t="s">
        <v>69</v>
      </c>
      <c r="D412" s="195" t="s">
        <v>841</v>
      </c>
      <c r="E412" s="80" t="s">
        <v>172</v>
      </c>
      <c r="F412" s="193"/>
      <c r="G412" s="190"/>
      <c r="H412" s="190"/>
      <c r="I412" s="164">
        <v>1</v>
      </c>
      <c r="J412" s="136"/>
      <c r="K412" s="190"/>
      <c r="L412" s="190"/>
      <c r="M412" s="136"/>
      <c r="N412" s="136"/>
      <c r="O412" s="136"/>
      <c r="P412" s="78">
        <f t="shared" si="7"/>
        <v>1</v>
      </c>
      <c r="Q412" s="136"/>
      <c r="R412" s="165"/>
      <c r="S412" s="168"/>
    </row>
    <row r="413" s="48" customFormat="1" ht="92.25" customHeight="1" spans="1:19">
      <c r="A413" s="76">
        <v>408</v>
      </c>
      <c r="B413" s="198" t="s">
        <v>842</v>
      </c>
      <c r="C413" s="191" t="s">
        <v>69</v>
      </c>
      <c r="D413" s="195" t="s">
        <v>843</v>
      </c>
      <c r="E413" s="80" t="s">
        <v>27</v>
      </c>
      <c r="F413" s="193"/>
      <c r="G413" s="190"/>
      <c r="H413" s="190"/>
      <c r="I413" s="164">
        <v>2</v>
      </c>
      <c r="J413" s="136"/>
      <c r="K413" s="190"/>
      <c r="L413" s="190"/>
      <c r="M413" s="136"/>
      <c r="N413" s="136"/>
      <c r="O413" s="136"/>
      <c r="P413" s="78">
        <f t="shared" si="7"/>
        <v>2</v>
      </c>
      <c r="Q413" s="136"/>
      <c r="R413" s="165"/>
      <c r="S413" s="168"/>
    </row>
    <row r="414" s="44" customFormat="1" ht="92.25" customHeight="1" spans="1:19">
      <c r="A414" s="76">
        <v>409</v>
      </c>
      <c r="B414" s="198" t="s">
        <v>844</v>
      </c>
      <c r="C414" s="191" t="s">
        <v>69</v>
      </c>
      <c r="D414" s="196" t="s">
        <v>845</v>
      </c>
      <c r="E414" s="80" t="s">
        <v>27</v>
      </c>
      <c r="F414" s="193"/>
      <c r="G414" s="190"/>
      <c r="H414" s="190"/>
      <c r="I414" s="164">
        <v>6</v>
      </c>
      <c r="J414" s="136"/>
      <c r="K414" s="190"/>
      <c r="L414" s="190"/>
      <c r="M414" s="136"/>
      <c r="N414" s="136"/>
      <c r="O414" s="136"/>
      <c r="P414" s="78">
        <f t="shared" si="7"/>
        <v>6</v>
      </c>
      <c r="Q414" s="136"/>
      <c r="R414" s="165" t="str">
        <f>_xlfn.DISPIMG("ID_CD6621473BCA419689B1257D5435A171",1)</f>
        <v>=DISPIMG("ID_CD6621473BCA419689B1257D5435A171",1)</v>
      </c>
      <c r="S414" s="168"/>
    </row>
    <row r="415" s="48" customFormat="1" ht="92.25" customHeight="1" spans="1:19">
      <c r="A415" s="76">
        <v>410</v>
      </c>
      <c r="B415" s="198" t="s">
        <v>846</v>
      </c>
      <c r="C415" s="199" t="s">
        <v>69</v>
      </c>
      <c r="D415" s="195" t="s">
        <v>847</v>
      </c>
      <c r="E415" s="80" t="s">
        <v>27</v>
      </c>
      <c r="F415" s="193"/>
      <c r="G415" s="190"/>
      <c r="H415" s="190"/>
      <c r="I415" s="164">
        <v>3000</v>
      </c>
      <c r="J415" s="136"/>
      <c r="K415" s="190"/>
      <c r="L415" s="190"/>
      <c r="M415" s="136"/>
      <c r="N415" s="136"/>
      <c r="O415" s="136"/>
      <c r="P415" s="78">
        <f t="shared" si="7"/>
        <v>3000</v>
      </c>
      <c r="Q415" s="136"/>
      <c r="R415" s="165"/>
      <c r="S415" s="168"/>
    </row>
    <row r="416" s="44" customFormat="1" ht="92.25" customHeight="1" spans="1:19">
      <c r="A416" s="76">
        <v>411</v>
      </c>
      <c r="B416" s="198" t="s">
        <v>848</v>
      </c>
      <c r="C416" s="191" t="s">
        <v>69</v>
      </c>
      <c r="D416" s="195" t="s">
        <v>849</v>
      </c>
      <c r="E416" s="80" t="s">
        <v>27</v>
      </c>
      <c r="F416" s="193"/>
      <c r="G416" s="190"/>
      <c r="H416" s="190"/>
      <c r="I416" s="164">
        <v>30</v>
      </c>
      <c r="J416" s="136"/>
      <c r="K416" s="190"/>
      <c r="L416" s="190"/>
      <c r="M416" s="136"/>
      <c r="N416" s="136"/>
      <c r="O416" s="136"/>
      <c r="P416" s="78">
        <f t="shared" si="7"/>
        <v>30</v>
      </c>
      <c r="Q416" s="136"/>
      <c r="R416" s="165"/>
      <c r="S416" s="168"/>
    </row>
    <row r="417" s="44" customFormat="1" ht="92.25" customHeight="1" spans="1:19">
      <c r="A417" s="76">
        <v>412</v>
      </c>
      <c r="B417" s="198" t="s">
        <v>850</v>
      </c>
      <c r="C417" s="191" t="s">
        <v>472</v>
      </c>
      <c r="D417" s="195" t="s">
        <v>478</v>
      </c>
      <c r="E417" s="80" t="s">
        <v>27</v>
      </c>
      <c r="F417" s="193"/>
      <c r="G417" s="190"/>
      <c r="H417" s="190"/>
      <c r="I417" s="164">
        <v>5000</v>
      </c>
      <c r="J417" s="136"/>
      <c r="K417" s="190"/>
      <c r="L417" s="190"/>
      <c r="M417" s="136"/>
      <c r="N417" s="136"/>
      <c r="O417" s="136"/>
      <c r="P417" s="78">
        <f t="shared" si="7"/>
        <v>5000</v>
      </c>
      <c r="Q417" s="136"/>
      <c r="R417" s="165" t="str">
        <f>_xlfn.DISPIMG("ID_092661D0AEDE49FA8931D28AD439999F",1)</f>
        <v>=DISPIMG("ID_092661D0AEDE49FA8931D28AD439999F",1)</v>
      </c>
      <c r="S417" s="168"/>
    </row>
    <row r="418" s="44" customFormat="1" ht="92.25" customHeight="1" spans="1:19">
      <c r="A418" s="76">
        <v>413</v>
      </c>
      <c r="B418" s="190" t="s">
        <v>367</v>
      </c>
      <c r="C418" s="190" t="s">
        <v>187</v>
      </c>
      <c r="D418" s="195" t="s">
        <v>851</v>
      </c>
      <c r="E418" s="80" t="s">
        <v>27</v>
      </c>
      <c r="F418" s="193"/>
      <c r="G418" s="190"/>
      <c r="H418" s="190"/>
      <c r="I418" s="164">
        <v>4</v>
      </c>
      <c r="J418" s="136"/>
      <c r="K418" s="190"/>
      <c r="L418" s="190"/>
      <c r="M418" s="136"/>
      <c r="N418" s="136"/>
      <c r="O418" s="136"/>
      <c r="P418" s="78">
        <f t="shared" si="7"/>
        <v>4</v>
      </c>
      <c r="Q418" s="136"/>
      <c r="R418" s="165"/>
      <c r="S418" s="168"/>
    </row>
    <row r="419" s="48" customFormat="1" ht="92.25" customHeight="1" spans="1:19">
      <c r="A419" s="76">
        <v>414</v>
      </c>
      <c r="B419" s="194" t="s">
        <v>852</v>
      </c>
      <c r="C419" s="190" t="s">
        <v>22</v>
      </c>
      <c r="D419" s="195" t="s">
        <v>853</v>
      </c>
      <c r="E419" s="80" t="s">
        <v>172</v>
      </c>
      <c r="F419" s="191"/>
      <c r="G419" s="190"/>
      <c r="H419" s="190"/>
      <c r="I419" s="164">
        <v>2000</v>
      </c>
      <c r="J419" s="136"/>
      <c r="K419" s="190"/>
      <c r="L419" s="190"/>
      <c r="M419" s="136"/>
      <c r="N419" s="136"/>
      <c r="O419" s="136"/>
      <c r="P419" s="78">
        <f t="shared" si="7"/>
        <v>2000</v>
      </c>
      <c r="Q419" s="136"/>
      <c r="R419" s="165"/>
      <c r="S419" s="168"/>
    </row>
    <row r="420" s="44" customFormat="1" ht="92.25" customHeight="1" spans="1:19">
      <c r="A420" s="76">
        <v>415</v>
      </c>
      <c r="B420" s="194" t="s">
        <v>854</v>
      </c>
      <c r="C420" s="190" t="s">
        <v>47</v>
      </c>
      <c r="D420" s="191" t="s">
        <v>855</v>
      </c>
      <c r="E420" s="80" t="s">
        <v>27</v>
      </c>
      <c r="F420" s="191"/>
      <c r="G420" s="190"/>
      <c r="H420" s="190"/>
      <c r="I420" s="164"/>
      <c r="J420" s="136">
        <v>1</v>
      </c>
      <c r="K420" s="190"/>
      <c r="L420" s="190"/>
      <c r="M420" s="136"/>
      <c r="N420" s="136"/>
      <c r="O420" s="136"/>
      <c r="P420" s="78">
        <f t="shared" si="7"/>
        <v>1</v>
      </c>
      <c r="Q420" s="136"/>
      <c r="R420" s="165"/>
      <c r="S420" s="168"/>
    </row>
    <row r="421" s="48" customFormat="1" ht="92.25" customHeight="1" spans="1:19">
      <c r="A421" s="76">
        <v>416</v>
      </c>
      <c r="B421" s="194" t="s">
        <v>856</v>
      </c>
      <c r="C421" s="190" t="s">
        <v>69</v>
      </c>
      <c r="D421" s="191" t="s">
        <v>857</v>
      </c>
      <c r="E421" s="80" t="s">
        <v>27</v>
      </c>
      <c r="F421" s="193"/>
      <c r="G421" s="190"/>
      <c r="H421" s="190"/>
      <c r="I421" s="164">
        <v>2</v>
      </c>
      <c r="J421" s="136"/>
      <c r="K421" s="190"/>
      <c r="L421" s="190"/>
      <c r="M421" s="136"/>
      <c r="N421" s="136"/>
      <c r="O421" s="136"/>
      <c r="P421" s="78">
        <f t="shared" si="7"/>
        <v>2</v>
      </c>
      <c r="Q421" s="136"/>
      <c r="R421" s="165"/>
      <c r="S421" s="168"/>
    </row>
    <row r="422" s="48" customFormat="1" ht="92.25" customHeight="1" spans="1:19">
      <c r="A422" s="76">
        <v>417</v>
      </c>
      <c r="B422" s="91" t="s">
        <v>858</v>
      </c>
      <c r="C422" s="190" t="s">
        <v>410</v>
      </c>
      <c r="D422" s="195" t="s">
        <v>859</v>
      </c>
      <c r="E422" s="80" t="s">
        <v>27</v>
      </c>
      <c r="F422" s="193"/>
      <c r="G422" s="190"/>
      <c r="H422" s="190"/>
      <c r="I422" s="164">
        <v>30</v>
      </c>
      <c r="J422" s="136"/>
      <c r="K422" s="190"/>
      <c r="L422" s="190"/>
      <c r="M422" s="136"/>
      <c r="N422" s="136"/>
      <c r="O422" s="136"/>
      <c r="P422" s="78">
        <f t="shared" si="7"/>
        <v>30</v>
      </c>
      <c r="Q422" s="136"/>
      <c r="R422" s="165" t="str">
        <f>_xlfn.DISPIMG("ID_4223607F575D444AA8C8D4D70EAAC7AF",1)</f>
        <v>=DISPIMG("ID_4223607F575D444AA8C8D4D70EAAC7AF",1)</v>
      </c>
      <c r="S422" s="168"/>
    </row>
    <row r="423" s="48" customFormat="1" ht="92.25" customHeight="1" spans="1:19">
      <c r="A423" s="76">
        <v>418</v>
      </c>
      <c r="B423" s="127" t="s">
        <v>860</v>
      </c>
      <c r="C423" s="190" t="s">
        <v>69</v>
      </c>
      <c r="D423" s="195" t="s">
        <v>861</v>
      </c>
      <c r="E423" s="80" t="s">
        <v>27</v>
      </c>
      <c r="F423" s="193"/>
      <c r="G423" s="190"/>
      <c r="H423" s="190"/>
      <c r="I423" s="164">
        <v>10</v>
      </c>
      <c r="J423" s="136"/>
      <c r="K423" s="190"/>
      <c r="L423" s="190"/>
      <c r="M423" s="136"/>
      <c r="N423" s="136"/>
      <c r="O423" s="136"/>
      <c r="P423" s="78">
        <f t="shared" si="7"/>
        <v>10</v>
      </c>
      <c r="Q423" s="136"/>
      <c r="R423" s="165"/>
      <c r="S423" s="168"/>
    </row>
    <row r="424" s="48" customFormat="1" ht="92.25" customHeight="1" spans="1:19">
      <c r="A424" s="76">
        <v>419</v>
      </c>
      <c r="B424" s="127" t="s">
        <v>862</v>
      </c>
      <c r="C424" s="200" t="s">
        <v>69</v>
      </c>
      <c r="D424" s="195" t="s">
        <v>863</v>
      </c>
      <c r="E424" s="201" t="s">
        <v>85</v>
      </c>
      <c r="F424" s="193"/>
      <c r="G424" s="190"/>
      <c r="H424" s="190"/>
      <c r="I424" s="164">
        <v>2</v>
      </c>
      <c r="J424" s="136"/>
      <c r="K424" s="190"/>
      <c r="L424" s="190"/>
      <c r="M424" s="136"/>
      <c r="N424" s="136"/>
      <c r="O424" s="136"/>
      <c r="P424" s="78">
        <f t="shared" si="7"/>
        <v>2</v>
      </c>
      <c r="Q424" s="136"/>
      <c r="R424" s="165"/>
      <c r="S424" s="168"/>
    </row>
    <row r="425" s="44" customFormat="1" ht="92.25" customHeight="1" spans="1:19">
      <c r="A425" s="76">
        <v>420</v>
      </c>
      <c r="B425" s="127" t="s">
        <v>864</v>
      </c>
      <c r="C425" s="200" t="s">
        <v>87</v>
      </c>
      <c r="D425" s="195" t="s">
        <v>865</v>
      </c>
      <c r="E425" s="80" t="s">
        <v>27</v>
      </c>
      <c r="F425" s="193"/>
      <c r="G425" s="190"/>
      <c r="H425" s="190"/>
      <c r="I425" s="164">
        <v>1</v>
      </c>
      <c r="J425" s="136"/>
      <c r="K425" s="190"/>
      <c r="L425" s="190"/>
      <c r="M425" s="136"/>
      <c r="N425" s="136"/>
      <c r="O425" s="136"/>
      <c r="P425" s="78">
        <f t="shared" si="7"/>
        <v>1</v>
      </c>
      <c r="Q425" s="136"/>
      <c r="R425" s="165"/>
      <c r="S425" s="168"/>
    </row>
    <row r="426" s="44" customFormat="1" ht="92.25" customHeight="1" spans="1:19">
      <c r="A426" s="76">
        <v>421</v>
      </c>
      <c r="B426" s="194" t="s">
        <v>866</v>
      </c>
      <c r="C426" s="190" t="s">
        <v>69</v>
      </c>
      <c r="D426" s="195" t="s">
        <v>867</v>
      </c>
      <c r="E426" s="80" t="s">
        <v>27</v>
      </c>
      <c r="F426" s="193"/>
      <c r="G426" s="190"/>
      <c r="H426" s="190"/>
      <c r="I426" s="164">
        <v>2</v>
      </c>
      <c r="J426" s="136"/>
      <c r="K426" s="190"/>
      <c r="L426" s="190"/>
      <c r="M426" s="136"/>
      <c r="N426" s="136"/>
      <c r="O426" s="136"/>
      <c r="P426" s="78">
        <f t="shared" si="7"/>
        <v>2</v>
      </c>
      <c r="Q426" s="136"/>
      <c r="R426" s="165" t="str">
        <f>_xlfn.DISPIMG("ID_087D56D83DC442F2AD12FF2A6F851737",1)</f>
        <v>=DISPIMG("ID_087D56D83DC442F2AD12FF2A6F851737",1)</v>
      </c>
      <c r="S426" s="168"/>
    </row>
    <row r="427" s="44" customFormat="1" ht="92.25" customHeight="1" spans="1:19">
      <c r="A427" s="76">
        <v>422</v>
      </c>
      <c r="B427" s="198" t="s">
        <v>868</v>
      </c>
      <c r="C427" s="190" t="s">
        <v>180</v>
      </c>
      <c r="D427" s="195" t="s">
        <v>869</v>
      </c>
      <c r="E427" s="80" t="s">
        <v>27</v>
      </c>
      <c r="F427" s="193"/>
      <c r="G427" s="190"/>
      <c r="H427" s="190"/>
      <c r="I427" s="164">
        <v>10</v>
      </c>
      <c r="J427" s="136"/>
      <c r="K427" s="190"/>
      <c r="L427" s="190"/>
      <c r="M427" s="136"/>
      <c r="N427" s="136"/>
      <c r="O427" s="136"/>
      <c r="P427" s="78">
        <f t="shared" si="7"/>
        <v>10</v>
      </c>
      <c r="Q427" s="136"/>
      <c r="R427" s="165" t="str">
        <f>_xlfn.DISPIMG("ID_4827E994E5554D6F9DBC766F78741867",1)</f>
        <v>=DISPIMG("ID_4827E994E5554D6F9DBC766F78741867",1)</v>
      </c>
      <c r="S427" s="168"/>
    </row>
    <row r="428" s="44" customFormat="1" ht="92.25" customHeight="1" spans="1:19">
      <c r="A428" s="76">
        <v>423</v>
      </c>
      <c r="B428" s="198" t="s">
        <v>870</v>
      </c>
      <c r="C428" s="190" t="s">
        <v>871</v>
      </c>
      <c r="D428" s="202" t="s">
        <v>872</v>
      </c>
      <c r="E428" s="80" t="s">
        <v>27</v>
      </c>
      <c r="F428" s="193"/>
      <c r="G428" s="190"/>
      <c r="H428" s="190"/>
      <c r="I428" s="164">
        <v>5</v>
      </c>
      <c r="J428" s="136"/>
      <c r="K428" s="190"/>
      <c r="L428" s="190"/>
      <c r="M428" s="136"/>
      <c r="N428" s="136"/>
      <c r="O428" s="136"/>
      <c r="P428" s="78">
        <f t="shared" si="7"/>
        <v>5</v>
      </c>
      <c r="Q428" s="136"/>
      <c r="R428" s="165" t="str">
        <f>_xlfn.DISPIMG("ID_427D65482CF74C0F944868458879AF47",1)</f>
        <v>=DISPIMG("ID_427D65482CF74C0F944868458879AF47",1)</v>
      </c>
      <c r="S428" s="168"/>
    </row>
    <row r="429" s="41" customFormat="1" ht="92.25" customHeight="1" spans="1:19">
      <c r="A429" s="76">
        <v>424</v>
      </c>
      <c r="B429" s="194" t="s">
        <v>873</v>
      </c>
      <c r="C429" s="190" t="s">
        <v>227</v>
      </c>
      <c r="D429" s="195" t="s">
        <v>874</v>
      </c>
      <c r="E429" s="80" t="s">
        <v>27</v>
      </c>
      <c r="F429" s="136"/>
      <c r="G429" s="136"/>
      <c r="H429" s="136"/>
      <c r="I429" s="164">
        <v>100</v>
      </c>
      <c r="J429" s="136"/>
      <c r="K429" s="136"/>
      <c r="L429" s="136"/>
      <c r="M429" s="136"/>
      <c r="N429" s="136"/>
      <c r="O429" s="136"/>
      <c r="P429" s="78">
        <f t="shared" si="7"/>
        <v>100</v>
      </c>
      <c r="Q429" s="136"/>
      <c r="R429" s="165"/>
      <c r="S429" s="168"/>
    </row>
    <row r="430" s="41" customFormat="1" ht="92.25" customHeight="1" spans="1:19">
      <c r="A430" s="76">
        <v>425</v>
      </c>
      <c r="B430" s="78" t="s">
        <v>875</v>
      </c>
      <c r="C430" s="136" t="s">
        <v>44</v>
      </c>
      <c r="D430" s="79" t="s">
        <v>876</v>
      </c>
      <c r="E430" s="80" t="s">
        <v>27</v>
      </c>
      <c r="F430" s="136"/>
      <c r="G430" s="136"/>
      <c r="H430" s="136"/>
      <c r="I430" s="136">
        <v>12</v>
      </c>
      <c r="J430" s="136"/>
      <c r="K430" s="136"/>
      <c r="L430" s="136"/>
      <c r="M430" s="136"/>
      <c r="N430" s="136"/>
      <c r="O430" s="136"/>
      <c r="P430" s="78">
        <f t="shared" si="7"/>
        <v>12</v>
      </c>
      <c r="Q430" s="136"/>
      <c r="R430" s="165"/>
      <c r="S430" s="168"/>
    </row>
    <row r="431" s="41" customFormat="1" ht="92.25" customHeight="1" spans="1:19">
      <c r="A431" s="76">
        <v>426</v>
      </c>
      <c r="B431" s="78" t="s">
        <v>877</v>
      </c>
      <c r="C431" s="136" t="s">
        <v>44</v>
      </c>
      <c r="D431" s="79" t="s">
        <v>878</v>
      </c>
      <c r="E431" s="80" t="s">
        <v>27</v>
      </c>
      <c r="F431" s="136"/>
      <c r="G431" s="136"/>
      <c r="H431" s="136"/>
      <c r="I431" s="136">
        <v>20</v>
      </c>
      <c r="J431" s="136"/>
      <c r="K431" s="136"/>
      <c r="L431" s="136"/>
      <c r="M431" s="136"/>
      <c r="N431" s="136"/>
      <c r="O431" s="136"/>
      <c r="P431" s="78">
        <f t="shared" si="7"/>
        <v>20</v>
      </c>
      <c r="Q431" s="136"/>
      <c r="R431" s="165"/>
      <c r="S431" s="168"/>
    </row>
    <row r="432" s="41" customFormat="1" ht="92.25" customHeight="1" spans="1:19">
      <c r="A432" s="76">
        <v>427</v>
      </c>
      <c r="B432" s="78" t="s">
        <v>879</v>
      </c>
      <c r="C432" s="136" t="s">
        <v>44</v>
      </c>
      <c r="D432" s="79" t="s">
        <v>880</v>
      </c>
      <c r="E432" s="80" t="s">
        <v>27</v>
      </c>
      <c r="F432" s="136"/>
      <c r="G432" s="136"/>
      <c r="H432" s="136"/>
      <c r="I432" s="136">
        <v>5</v>
      </c>
      <c r="J432" s="136"/>
      <c r="K432" s="136"/>
      <c r="L432" s="136"/>
      <c r="M432" s="136"/>
      <c r="N432" s="136"/>
      <c r="O432" s="136"/>
      <c r="P432" s="78">
        <f t="shared" si="7"/>
        <v>5</v>
      </c>
      <c r="Q432" s="136"/>
      <c r="R432" s="165"/>
      <c r="S432" s="168"/>
    </row>
    <row r="433" s="41" customFormat="1" ht="92.25" customHeight="1" spans="1:19">
      <c r="A433" s="76">
        <v>428</v>
      </c>
      <c r="B433" s="78" t="s">
        <v>875</v>
      </c>
      <c r="C433" s="136" t="s">
        <v>44</v>
      </c>
      <c r="D433" s="79" t="s">
        <v>881</v>
      </c>
      <c r="E433" s="80" t="s">
        <v>27</v>
      </c>
      <c r="F433" s="203"/>
      <c r="G433" s="203"/>
      <c r="H433" s="203"/>
      <c r="I433" s="136">
        <v>10</v>
      </c>
      <c r="J433" s="136"/>
      <c r="K433" s="203"/>
      <c r="L433" s="203"/>
      <c r="M433" s="203"/>
      <c r="N433" s="203"/>
      <c r="O433" s="203"/>
      <c r="P433" s="78">
        <f t="shared" si="7"/>
        <v>10</v>
      </c>
      <c r="Q433" s="203"/>
      <c r="R433" s="204"/>
      <c r="S433" s="205"/>
    </row>
    <row r="434" s="41" customFormat="1" ht="92.25" customHeight="1" spans="1:19">
      <c r="A434" s="76">
        <v>429</v>
      </c>
      <c r="B434" s="206" t="s">
        <v>882</v>
      </c>
      <c r="C434" s="207" t="s">
        <v>47</v>
      </c>
      <c r="D434" s="208" t="s">
        <v>883</v>
      </c>
      <c r="E434" s="209" t="s">
        <v>884</v>
      </c>
      <c r="F434" s="203"/>
      <c r="G434" s="203"/>
      <c r="H434" s="203"/>
      <c r="I434" s="203">
        <v>2</v>
      </c>
      <c r="J434" s="203"/>
      <c r="K434" s="203"/>
      <c r="L434" s="203"/>
      <c r="M434" s="203"/>
      <c r="N434" s="203"/>
      <c r="O434" s="203"/>
      <c r="P434" s="78">
        <f t="shared" si="7"/>
        <v>2</v>
      </c>
      <c r="Q434" s="203"/>
      <c r="R434" s="204"/>
      <c r="S434" s="205"/>
    </row>
    <row r="435" s="41" customFormat="1" ht="92.25" customHeight="1" spans="1:19">
      <c r="A435" s="76">
        <v>430</v>
      </c>
      <c r="B435" s="206" t="s">
        <v>885</v>
      </c>
      <c r="C435" s="207" t="s">
        <v>47</v>
      </c>
      <c r="D435" s="208" t="s">
        <v>886</v>
      </c>
      <c r="E435" s="209" t="s">
        <v>884</v>
      </c>
      <c r="F435" s="203"/>
      <c r="G435" s="203"/>
      <c r="H435" s="203"/>
      <c r="I435" s="203">
        <v>2</v>
      </c>
      <c r="J435" s="203"/>
      <c r="K435" s="203"/>
      <c r="L435" s="203"/>
      <c r="M435" s="203"/>
      <c r="N435" s="203"/>
      <c r="O435" s="203"/>
      <c r="P435" s="78">
        <f t="shared" si="7"/>
        <v>2</v>
      </c>
      <c r="Q435" s="203"/>
      <c r="R435" s="204"/>
      <c r="S435" s="205"/>
    </row>
    <row r="436" s="41" customFormat="1" ht="92.25" customHeight="1" spans="1:19">
      <c r="A436" s="76">
        <v>431</v>
      </c>
      <c r="B436" s="206" t="s">
        <v>887</v>
      </c>
      <c r="C436" s="207" t="s">
        <v>47</v>
      </c>
      <c r="D436" s="208" t="s">
        <v>888</v>
      </c>
      <c r="E436" s="80" t="s">
        <v>27</v>
      </c>
      <c r="F436" s="203"/>
      <c r="G436" s="203"/>
      <c r="H436" s="203"/>
      <c r="I436" s="203">
        <v>24</v>
      </c>
      <c r="J436" s="203"/>
      <c r="K436" s="203"/>
      <c r="L436" s="203"/>
      <c r="M436" s="203"/>
      <c r="N436" s="203"/>
      <c r="O436" s="203"/>
      <c r="P436" s="78">
        <f t="shared" si="7"/>
        <v>24</v>
      </c>
      <c r="Q436" s="203"/>
      <c r="R436" s="204"/>
      <c r="S436" s="205"/>
    </row>
    <row r="437" s="41" customFormat="1" ht="92.25" customHeight="1" spans="1:19">
      <c r="A437" s="76">
        <v>432</v>
      </c>
      <c r="B437" s="206" t="s">
        <v>889</v>
      </c>
      <c r="C437" s="207" t="s">
        <v>431</v>
      </c>
      <c r="D437" s="208" t="s">
        <v>890</v>
      </c>
      <c r="E437" s="80" t="s">
        <v>27</v>
      </c>
      <c r="F437" s="203"/>
      <c r="G437" s="203"/>
      <c r="H437" s="203"/>
      <c r="I437" s="203"/>
      <c r="J437" s="203">
        <v>30</v>
      </c>
      <c r="K437" s="203"/>
      <c r="L437" s="203"/>
      <c r="M437" s="203"/>
      <c r="N437" s="203"/>
      <c r="O437" s="203"/>
      <c r="P437" s="78">
        <f t="shared" si="7"/>
        <v>30</v>
      </c>
      <c r="Q437" s="203"/>
      <c r="R437" s="204"/>
      <c r="S437" s="205"/>
    </row>
    <row r="438" s="41" customFormat="1" ht="92.25" customHeight="1" spans="1:19">
      <c r="A438" s="76">
        <v>433</v>
      </c>
      <c r="B438" s="206" t="s">
        <v>891</v>
      </c>
      <c r="C438" s="207" t="s">
        <v>47</v>
      </c>
      <c r="D438" s="208" t="s">
        <v>892</v>
      </c>
      <c r="E438" s="80" t="s">
        <v>27</v>
      </c>
      <c r="F438" s="203"/>
      <c r="G438" s="203"/>
      <c r="H438" s="203"/>
      <c r="I438" s="203">
        <v>2</v>
      </c>
      <c r="J438" s="203"/>
      <c r="K438" s="203"/>
      <c r="L438" s="203"/>
      <c r="M438" s="203"/>
      <c r="N438" s="203"/>
      <c r="O438" s="203"/>
      <c r="P438" s="78">
        <f t="shared" si="7"/>
        <v>2</v>
      </c>
      <c r="Q438" s="203"/>
      <c r="R438" s="204"/>
      <c r="S438" s="205"/>
    </row>
    <row r="439" s="41" customFormat="1" ht="92.25" customHeight="1" spans="1:19">
      <c r="A439" s="76">
        <v>434</v>
      </c>
      <c r="B439" s="206" t="s">
        <v>893</v>
      </c>
      <c r="C439" s="207" t="s">
        <v>47</v>
      </c>
      <c r="D439" s="149" t="s">
        <v>894</v>
      </c>
      <c r="E439" s="210" t="s">
        <v>895</v>
      </c>
      <c r="F439" s="203"/>
      <c r="G439" s="203"/>
      <c r="H439" s="203"/>
      <c r="I439" s="203"/>
      <c r="J439" s="203">
        <v>5</v>
      </c>
      <c r="K439" s="203"/>
      <c r="L439" s="203"/>
      <c r="M439" s="203"/>
      <c r="N439" s="203"/>
      <c r="O439" s="203"/>
      <c r="P439" s="78">
        <f t="shared" si="7"/>
        <v>5</v>
      </c>
      <c r="Q439" s="203"/>
      <c r="R439" s="204"/>
      <c r="S439" s="205"/>
    </row>
    <row r="440" s="41" customFormat="1" ht="92.25" customHeight="1" spans="1:19">
      <c r="A440" s="76">
        <v>435</v>
      </c>
      <c r="B440" s="206" t="s">
        <v>896</v>
      </c>
      <c r="C440" s="207" t="s">
        <v>47</v>
      </c>
      <c r="D440" s="208" t="s">
        <v>897</v>
      </c>
      <c r="E440" s="201" t="s">
        <v>27</v>
      </c>
      <c r="F440" s="203"/>
      <c r="G440" s="203"/>
      <c r="H440" s="203"/>
      <c r="I440" s="203"/>
      <c r="J440" s="203">
        <v>4</v>
      </c>
      <c r="K440" s="203"/>
      <c r="L440" s="203"/>
      <c r="M440" s="203"/>
      <c r="N440" s="203"/>
      <c r="O440" s="203"/>
      <c r="P440" s="78">
        <f t="shared" si="7"/>
        <v>4</v>
      </c>
      <c r="Q440" s="203"/>
      <c r="R440" s="204"/>
      <c r="S440" s="205"/>
    </row>
    <row r="441" s="41" customFormat="1" ht="92.25" customHeight="1" spans="1:19">
      <c r="A441" s="76">
        <v>436</v>
      </c>
      <c r="B441" s="206" t="s">
        <v>898</v>
      </c>
      <c r="C441" s="207" t="s">
        <v>47</v>
      </c>
      <c r="D441" s="208" t="s">
        <v>899</v>
      </c>
      <c r="E441" s="201" t="s">
        <v>27</v>
      </c>
      <c r="F441" s="203"/>
      <c r="G441" s="203"/>
      <c r="H441" s="203"/>
      <c r="I441" s="203"/>
      <c r="J441" s="203">
        <v>2</v>
      </c>
      <c r="K441" s="203"/>
      <c r="L441" s="203"/>
      <c r="M441" s="203"/>
      <c r="N441" s="203"/>
      <c r="O441" s="203"/>
      <c r="P441" s="78">
        <f t="shared" si="7"/>
        <v>2</v>
      </c>
      <c r="Q441" s="203"/>
      <c r="R441" s="204"/>
      <c r="S441" s="205"/>
    </row>
    <row r="442" s="41" customFormat="1" ht="92.25" customHeight="1" spans="1:19">
      <c r="A442" s="76">
        <v>437</v>
      </c>
      <c r="B442" s="206" t="s">
        <v>900</v>
      </c>
      <c r="C442" s="207" t="s">
        <v>47</v>
      </c>
      <c r="D442" s="208" t="s">
        <v>901</v>
      </c>
      <c r="E442" s="201" t="s">
        <v>27</v>
      </c>
      <c r="F442" s="203"/>
      <c r="G442" s="203"/>
      <c r="H442" s="203"/>
      <c r="I442" s="203"/>
      <c r="J442" s="203">
        <v>4</v>
      </c>
      <c r="K442" s="203"/>
      <c r="L442" s="203"/>
      <c r="M442" s="203"/>
      <c r="N442" s="203"/>
      <c r="O442" s="203"/>
      <c r="P442" s="78">
        <f t="shared" si="7"/>
        <v>4</v>
      </c>
      <c r="Q442" s="203"/>
      <c r="R442" s="204" t="str">
        <f>_xlfn.DISPIMG("ID_82BB178B33E0466CADB526AC2FDCB008",1)</f>
        <v>=DISPIMG("ID_82BB178B33E0466CADB526AC2FDCB008",1)</v>
      </c>
      <c r="S442" s="205"/>
    </row>
    <row r="443" s="41" customFormat="1" ht="92.25" customHeight="1" spans="1:19">
      <c r="A443" s="76">
        <v>438</v>
      </c>
      <c r="B443" s="206" t="s">
        <v>902</v>
      </c>
      <c r="C443" s="207" t="s">
        <v>410</v>
      </c>
      <c r="D443" s="208" t="s">
        <v>903</v>
      </c>
      <c r="E443" s="201" t="s">
        <v>27</v>
      </c>
      <c r="F443" s="203"/>
      <c r="G443" s="203"/>
      <c r="H443" s="203"/>
      <c r="I443" s="203"/>
      <c r="J443" s="203">
        <v>600</v>
      </c>
      <c r="K443" s="203"/>
      <c r="L443" s="203"/>
      <c r="M443" s="203"/>
      <c r="N443" s="203"/>
      <c r="O443" s="203"/>
      <c r="P443" s="78">
        <f t="shared" si="7"/>
        <v>600</v>
      </c>
      <c r="Q443" s="203"/>
      <c r="R443" s="204" t="str">
        <f>_xlfn.DISPIMG("ID_09D8C51183A64819BCAC78A221A5E69B",1)</f>
        <v>=DISPIMG("ID_09D8C51183A64819BCAC78A221A5E69B",1)</v>
      </c>
      <c r="S443" s="205"/>
    </row>
    <row r="444" s="49" customFormat="1" ht="92.25" customHeight="1" spans="1:19">
      <c r="A444" s="76">
        <v>439</v>
      </c>
      <c r="B444" s="206" t="s">
        <v>904</v>
      </c>
      <c r="C444" s="207" t="s">
        <v>47</v>
      </c>
      <c r="D444" s="208" t="s">
        <v>905</v>
      </c>
      <c r="E444" s="211" t="s">
        <v>906</v>
      </c>
      <c r="F444" s="212"/>
      <c r="G444" s="212"/>
      <c r="H444" s="212"/>
      <c r="I444" s="203"/>
      <c r="J444" s="203">
        <v>5</v>
      </c>
      <c r="K444" s="212"/>
      <c r="L444" s="212"/>
      <c r="M444" s="212"/>
      <c r="N444" s="212"/>
      <c r="O444" s="212"/>
      <c r="P444" s="206">
        <f t="shared" si="7"/>
        <v>5</v>
      </c>
      <c r="Q444" s="212"/>
      <c r="R444" s="213"/>
      <c r="S444" s="205"/>
    </row>
    <row r="445" s="49" customFormat="1" ht="78" customHeight="1" spans="1:19">
      <c r="A445" s="76">
        <v>440</v>
      </c>
      <c r="B445" s="91" t="s">
        <v>907</v>
      </c>
      <c r="C445" s="214" t="s">
        <v>69</v>
      </c>
      <c r="D445" s="91" t="s">
        <v>908</v>
      </c>
      <c r="E445" s="80" t="s">
        <v>27</v>
      </c>
      <c r="F445" s="215"/>
      <c r="G445" s="215"/>
      <c r="H445" s="215"/>
      <c r="I445" s="215"/>
      <c r="J445" s="215">
        <v>5000</v>
      </c>
      <c r="K445" s="215"/>
      <c r="L445" s="215"/>
      <c r="M445" s="215"/>
      <c r="N445" s="215"/>
      <c r="O445" s="215"/>
      <c r="P445" s="107">
        <f t="shared" si="7"/>
        <v>5000</v>
      </c>
      <c r="Q445" s="215"/>
      <c r="R445" s="215" t="str">
        <f>_xlfn.DISPIMG("ID_B16844484E0541618DEE2E65A7E400BB",1)</f>
        <v>=DISPIMG("ID_B16844484E0541618DEE2E65A7E400BB",1)</v>
      </c>
      <c r="S445" s="215"/>
    </row>
    <row r="446" s="49" customFormat="1" ht="78" customHeight="1" spans="1:19">
      <c r="A446" s="76">
        <v>441</v>
      </c>
      <c r="B446" s="91" t="s">
        <v>909</v>
      </c>
      <c r="C446" s="214"/>
      <c r="D446" s="80" t="s">
        <v>910</v>
      </c>
      <c r="E446" s="80" t="s">
        <v>27</v>
      </c>
      <c r="F446" s="215"/>
      <c r="G446" s="215"/>
      <c r="H446" s="215"/>
      <c r="I446" s="215"/>
      <c r="J446" s="215"/>
      <c r="K446" s="216">
        <v>10</v>
      </c>
      <c r="L446" s="215"/>
      <c r="M446" s="215"/>
      <c r="N446" s="215"/>
      <c r="O446" s="215"/>
      <c r="P446" s="107">
        <f t="shared" si="7"/>
        <v>10</v>
      </c>
      <c r="Q446" s="215"/>
      <c r="R446" s="215" t="str">
        <f>_xlfn.DISPIMG("ID_BD8DCED11B194D46A351D3024A56D660",1)</f>
        <v>=DISPIMG("ID_BD8DCED11B194D46A351D3024A56D660",1)</v>
      </c>
      <c r="S446" s="215"/>
    </row>
    <row r="447" s="49" customFormat="1" ht="78" customHeight="1" spans="1:19">
      <c r="A447" s="76">
        <v>442</v>
      </c>
      <c r="B447" s="91" t="s">
        <v>911</v>
      </c>
      <c r="C447" s="214"/>
      <c r="D447" s="80" t="s">
        <v>912</v>
      </c>
      <c r="E447" s="80" t="s">
        <v>27</v>
      </c>
      <c r="F447" s="215"/>
      <c r="G447" s="215"/>
      <c r="H447" s="215"/>
      <c r="I447" s="215"/>
      <c r="J447" s="215"/>
      <c r="K447" s="217">
        <v>10</v>
      </c>
      <c r="L447" s="215"/>
      <c r="M447" s="215"/>
      <c r="N447" s="215"/>
      <c r="O447" s="215"/>
      <c r="P447" s="107">
        <f t="shared" si="7"/>
        <v>10</v>
      </c>
      <c r="Q447" s="215"/>
      <c r="R447" s="215" t="str">
        <f>_xlfn.DISPIMG("ID_02EB84FE687848B190283D26667299E2",1)</f>
        <v>=DISPIMG("ID_02EB84FE687848B190283D26667299E2",1)</v>
      </c>
      <c r="S447" s="215"/>
    </row>
    <row r="448" s="49" customFormat="1" ht="78" customHeight="1" spans="1:19">
      <c r="A448" s="76">
        <v>443</v>
      </c>
      <c r="B448" s="91" t="s">
        <v>913</v>
      </c>
      <c r="C448" s="214"/>
      <c r="D448" s="80" t="s">
        <v>914</v>
      </c>
      <c r="E448" s="80" t="s">
        <v>27</v>
      </c>
      <c r="F448" s="215"/>
      <c r="G448" s="215"/>
      <c r="H448" s="215"/>
      <c r="I448" s="215"/>
      <c r="J448" s="215"/>
      <c r="K448" s="217">
        <v>10</v>
      </c>
      <c r="L448" s="215"/>
      <c r="M448" s="215"/>
      <c r="N448" s="215"/>
      <c r="O448" s="215"/>
      <c r="P448" s="107">
        <f t="shared" si="7"/>
        <v>10</v>
      </c>
      <c r="Q448" s="215"/>
      <c r="R448" s="215" t="str">
        <f>_xlfn.DISPIMG("ID_4003872296DD4070A58F0945D1431DC3",1)</f>
        <v>=DISPIMG("ID_4003872296DD4070A58F0945D1431DC3",1)</v>
      </c>
      <c r="S448" s="215"/>
    </row>
    <row r="449" s="49" customFormat="1" ht="78" customHeight="1" spans="1:19">
      <c r="A449" s="76">
        <v>444</v>
      </c>
      <c r="B449" s="91" t="s">
        <v>915</v>
      </c>
      <c r="C449" s="214"/>
      <c r="D449" s="80" t="s">
        <v>916</v>
      </c>
      <c r="E449" s="80" t="s">
        <v>27</v>
      </c>
      <c r="F449" s="215"/>
      <c r="G449" s="215"/>
      <c r="H449" s="215"/>
      <c r="I449" s="215"/>
      <c r="J449" s="215"/>
      <c r="K449" s="217">
        <v>10</v>
      </c>
      <c r="L449" s="215"/>
      <c r="M449" s="215"/>
      <c r="N449" s="215"/>
      <c r="O449" s="215"/>
      <c r="P449" s="107">
        <f t="shared" si="7"/>
        <v>10</v>
      </c>
      <c r="Q449" s="215"/>
      <c r="R449" s="215" t="str">
        <f>_xlfn.DISPIMG("ID_E96D3771AC4E45188A22CF54406308F5",1)</f>
        <v>=DISPIMG("ID_E96D3771AC4E45188A22CF54406308F5",1)</v>
      </c>
      <c r="S449" s="215"/>
    </row>
    <row r="450" s="49" customFormat="1" ht="78" customHeight="1" spans="1:19">
      <c r="A450" s="76">
        <v>445</v>
      </c>
      <c r="B450" s="218" t="s">
        <v>917</v>
      </c>
      <c r="C450" s="219"/>
      <c r="D450" s="134" t="s">
        <v>918</v>
      </c>
      <c r="E450" s="134" t="s">
        <v>49</v>
      </c>
      <c r="F450" s="220"/>
      <c r="G450" s="220"/>
      <c r="H450" s="220"/>
      <c r="I450" s="220"/>
      <c r="J450" s="220"/>
      <c r="K450" s="221">
        <v>1</v>
      </c>
      <c r="L450" s="220"/>
      <c r="M450" s="220"/>
      <c r="N450" s="220"/>
      <c r="O450" s="220"/>
      <c r="P450" s="222">
        <f t="shared" si="7"/>
        <v>1</v>
      </c>
      <c r="Q450" s="220"/>
      <c r="R450" s="220" t="str">
        <f>_xlfn.DISPIMG("ID_621A1F5F00E74018A761A5A89CE0D97C",1)</f>
        <v>=DISPIMG("ID_621A1F5F00E74018A761A5A89CE0D97C",1)</v>
      </c>
      <c r="S450" s="220"/>
    </row>
    <row r="451" s="49" customFormat="1" ht="78" customHeight="1" spans="1:19">
      <c r="A451" s="76">
        <v>446</v>
      </c>
      <c r="B451" s="79" t="s">
        <v>919</v>
      </c>
      <c r="C451" s="223"/>
      <c r="D451" s="98" t="s">
        <v>920</v>
      </c>
      <c r="E451" s="98" t="s">
        <v>27</v>
      </c>
      <c r="F451" s="224"/>
      <c r="G451" s="224"/>
      <c r="H451" s="224"/>
      <c r="I451" s="224"/>
      <c r="J451" s="224"/>
      <c r="K451" s="225">
        <v>1</v>
      </c>
      <c r="L451" s="224"/>
      <c r="M451" s="224"/>
      <c r="N451" s="224"/>
      <c r="O451" s="224"/>
      <c r="P451" s="78">
        <f t="shared" si="7"/>
        <v>1</v>
      </c>
      <c r="Q451" s="224"/>
      <c r="R451" s="177" t="str">
        <f>_xlfn.DISPIMG("ID_6062791AE04C4E1E89C6987FA621EE12",1)</f>
        <v>=DISPIMG("ID_6062791AE04C4E1E89C6987FA621EE12",1)</v>
      </c>
      <c r="S451" s="224"/>
    </row>
    <row r="452" s="41" customFormat="1" ht="22" customHeight="1" spans="1:19">
      <c r="A452" s="76"/>
      <c r="B452" s="78"/>
      <c r="C452" s="148"/>
      <c r="D452" s="79"/>
      <c r="E452" s="156"/>
      <c r="F452" s="156"/>
      <c r="G452" s="156"/>
      <c r="H452" s="156"/>
      <c r="I452" s="224"/>
      <c r="J452" s="224"/>
      <c r="K452" s="156"/>
      <c r="L452" s="156"/>
      <c r="M452" s="156"/>
      <c r="N452" s="156"/>
      <c r="O452" s="156"/>
      <c r="P452" s="79">
        <f>SUM(P6:P451)</f>
        <v>324927</v>
      </c>
      <c r="Q452" s="156"/>
      <c r="R452" s="156"/>
      <c r="S452" s="226"/>
    </row>
    <row r="453" ht="26" customHeight="1" spans="1:19">
      <c r="B453" s="227" t="s">
        <v>921</v>
      </c>
      <c r="C453" s="227"/>
      <c r="D453" s="227"/>
      <c r="E453" s="227"/>
      <c r="F453" s="227"/>
      <c r="G453" s="227"/>
      <c r="H453" s="227"/>
      <c r="I453" s="227"/>
      <c r="J453" s="227"/>
      <c r="K453" s="227"/>
      <c r="L453" s="227"/>
      <c r="M453" s="227"/>
      <c r="N453" s="227"/>
      <c r="O453" s="227"/>
      <c r="P453" s="227"/>
      <c r="Q453" s="227"/>
      <c r="R453" s="227"/>
      <c r="S453" s="227"/>
    </row>
    <row r="455" s="41" customFormat="1" spans="1:19">
      <c r="B455" s="50"/>
      <c r="D455" s="51"/>
      <c r="S455" s="49"/>
    </row>
  </sheetData>
  <mergeCells count="15">
    <mergeCell ref="A1:B1"/>
    <mergeCell ref="F2:P2"/>
    <mergeCell ref="A4:S4"/>
    <mergeCell ref="B453:S453"/>
    <mergeCell ref="A2:A3"/>
    <mergeCell ref="B2:B3"/>
    <mergeCell ref="C2:C3"/>
    <mergeCell ref="D2:D3"/>
    <mergeCell ref="E2:E3"/>
    <mergeCell ref="Q2:Q3"/>
    <mergeCell ref="R2:R3"/>
    <mergeCell ref="S2:S3"/>
    <mergeCell ref="S6:S9"/>
    <mergeCell ref="S17:S33"/>
    <mergeCell ref="S35:S37"/>
  </mergeCells>
  <pageMargins left="0.7" right="0.7" top="0.75" bottom="0.75" header="0.3" footer="0.3"/>
  <pageSetup paperSize="9" scale="63" fitToHeight="0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0"/>
  <sheetViews>
    <sheetView zoomScale="85" zoomScaleNormal="85" topLeftCell="A32" workbookViewId="0">
      <selection activeCell="D40" sqref="D40"/>
    </sheetView>
  </sheetViews>
  <sheetFormatPr defaultColWidth="8.30833333333333" defaultRowHeight="13.5"/>
  <cols>
    <col min="1" max="1" width="8.30833333333333" style="1"/>
    <col min="2" max="2" width="12.8333333333333" style="2" customWidth="1"/>
    <col min="3" max="3" width="8.30833333333333" style="1"/>
    <col min="4" max="4" width="29.0083333333333" style="1" customWidth="1"/>
    <col min="5" max="6" width="30.4583333333333" style="1" customWidth="1"/>
    <col min="7" max="7" width="18.3083333333333" style="1" customWidth="1"/>
    <col min="8" max="8" width="8.30833333333333" style="1"/>
    <col min="9" max="9" width="8.30833333333333" style="2"/>
    <col min="10" max="16384" width="8.30833333333333" style="1"/>
  </cols>
  <sheetData>
    <row r="1" s="1" customFormat="1" ht="14.25" spans="1:11">
      <c r="A1" s="3"/>
      <c r="B1" s="3"/>
      <c r="C1" s="3"/>
      <c r="D1" s="3"/>
      <c r="E1" s="3"/>
      <c r="F1" s="3"/>
      <c r="G1" s="3"/>
      <c r="H1" s="3"/>
      <c r="I1" s="3"/>
      <c r="J1" s="3"/>
      <c r="K1" s="4"/>
    </row>
    <row r="2" s="1" customFormat="1" ht="14.25" spans="1:11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4"/>
    </row>
    <row r="3" s="1" customFormat="1" ht="15" spans="1:11">
      <c r="A3" s="6"/>
      <c r="B3" s="7"/>
      <c r="C3" s="6"/>
      <c r="D3" s="6"/>
      <c r="E3" s="6"/>
      <c r="F3" s="6"/>
      <c r="G3" s="6"/>
      <c r="H3" s="7"/>
      <c r="I3" s="8"/>
      <c r="J3" s="4"/>
      <c r="K3" s="4"/>
    </row>
    <row r="4" s="1" customFormat="1" ht="34" customHeight="1" spans="1:11">
      <c r="A4" s="9" t="s">
        <v>0</v>
      </c>
      <c r="B4" s="10" t="s">
        <v>1</v>
      </c>
      <c r="C4" s="10" t="s">
        <v>2</v>
      </c>
      <c r="D4" s="10" t="s">
        <v>3</v>
      </c>
      <c r="E4" s="10" t="s">
        <v>922</v>
      </c>
      <c r="F4" s="11" t="s">
        <v>4</v>
      </c>
      <c r="G4" s="10" t="s">
        <v>7</v>
      </c>
      <c r="H4" s="12" t="s">
        <v>923</v>
      </c>
      <c r="I4" s="13" t="s">
        <v>6</v>
      </c>
      <c r="J4" s="14" t="s">
        <v>8</v>
      </c>
      <c r="K4" s="4"/>
    </row>
    <row r="5" s="1" customFormat="1" ht="34" customHeight="1" spans="1:11">
      <c r="A5" s="9"/>
      <c r="B5" s="10"/>
      <c r="C5" s="10"/>
      <c r="D5" s="10"/>
      <c r="E5" s="10"/>
      <c r="F5" s="11"/>
      <c r="G5" s="10"/>
      <c r="H5" s="15"/>
      <c r="I5" s="13"/>
      <c r="J5" s="16"/>
      <c r="K5" s="4"/>
    </row>
    <row r="6" s="1" customFormat="1" ht="89" customHeight="1" spans="1:11">
      <c r="A6" s="17">
        <v>1</v>
      </c>
      <c r="B6" s="18" t="s">
        <v>924</v>
      </c>
      <c r="C6" s="19" t="s">
        <v>772</v>
      </c>
      <c r="D6" s="18" t="s">
        <v>925</v>
      </c>
      <c r="E6" s="20" t="s">
        <v>926</v>
      </c>
      <c r="F6" s="21" t="s">
        <v>27</v>
      </c>
      <c r="G6" s="22"/>
      <c r="H6" s="23">
        <v>65</v>
      </c>
      <c r="I6" s="22" t="s">
        <v>927</v>
      </c>
      <c r="J6" s="24"/>
      <c r="K6" s="4"/>
    </row>
    <row r="7" s="1" customFormat="1" ht="89" customHeight="1" spans="1:11">
      <c r="A7" s="17">
        <v>2</v>
      </c>
      <c r="B7" s="18" t="s">
        <v>928</v>
      </c>
      <c r="C7" s="19" t="s">
        <v>772</v>
      </c>
      <c r="D7" s="22" t="s">
        <v>929</v>
      </c>
      <c r="E7" s="25" t="s">
        <v>930</v>
      </c>
      <c r="F7" s="21" t="s">
        <v>27</v>
      </c>
      <c r="G7" s="22"/>
      <c r="H7" s="23">
        <v>70</v>
      </c>
      <c r="I7" s="22" t="s">
        <v>927</v>
      </c>
      <c r="J7" s="24"/>
      <c r="K7" s="26"/>
    </row>
    <row r="8" s="1" customFormat="1" ht="89" customHeight="1" spans="1:11">
      <c r="A8" s="17">
        <v>3</v>
      </c>
      <c r="B8" s="18" t="s">
        <v>928</v>
      </c>
      <c r="C8" s="19" t="s">
        <v>772</v>
      </c>
      <c r="D8" s="22" t="s">
        <v>931</v>
      </c>
      <c r="E8" s="25"/>
      <c r="F8" s="21" t="s">
        <v>27</v>
      </c>
      <c r="G8" s="22"/>
      <c r="H8" s="23">
        <v>30</v>
      </c>
      <c r="I8" s="22" t="s">
        <v>927</v>
      </c>
      <c r="J8" s="24"/>
      <c r="K8" s="26"/>
    </row>
    <row r="9" s="1" customFormat="1" ht="89" customHeight="1" spans="1:11">
      <c r="A9" s="17">
        <v>4</v>
      </c>
      <c r="B9" s="18" t="s">
        <v>928</v>
      </c>
      <c r="C9" s="19" t="s">
        <v>772</v>
      </c>
      <c r="D9" s="22" t="s">
        <v>932</v>
      </c>
      <c r="E9" s="25"/>
      <c r="F9" s="21" t="s">
        <v>27</v>
      </c>
      <c r="G9" s="22"/>
      <c r="H9" s="23">
        <v>25</v>
      </c>
      <c r="I9" s="22" t="s">
        <v>927</v>
      </c>
      <c r="J9" s="24"/>
      <c r="K9" s="26"/>
    </row>
    <row r="10" s="1" customFormat="1" ht="89" customHeight="1" spans="1:11">
      <c r="A10" s="17">
        <v>5</v>
      </c>
      <c r="B10" s="18" t="s">
        <v>933</v>
      </c>
      <c r="C10" s="19" t="s">
        <v>22</v>
      </c>
      <c r="D10" s="22" t="s">
        <v>934</v>
      </c>
      <c r="E10" s="25" t="s">
        <v>935</v>
      </c>
      <c r="F10" s="21" t="s">
        <v>27</v>
      </c>
      <c r="G10" s="22"/>
      <c r="H10" s="23">
        <v>70</v>
      </c>
      <c r="I10" s="22" t="s">
        <v>927</v>
      </c>
      <c r="J10" s="24"/>
      <c r="K10" s="26"/>
    </row>
    <row r="11" s="1" customFormat="1" ht="89" customHeight="1" spans="1:11">
      <c r="A11" s="17">
        <v>6</v>
      </c>
      <c r="B11" s="18" t="s">
        <v>936</v>
      </c>
      <c r="C11" s="19" t="s">
        <v>22</v>
      </c>
      <c r="D11" s="22" t="s">
        <v>937</v>
      </c>
      <c r="E11" s="25" t="s">
        <v>935</v>
      </c>
      <c r="F11" s="21" t="s">
        <v>27</v>
      </c>
      <c r="G11" s="22"/>
      <c r="H11" s="23">
        <v>140</v>
      </c>
      <c r="I11" s="22" t="s">
        <v>927</v>
      </c>
      <c r="J11" s="24"/>
      <c r="K11" s="27"/>
    </row>
    <row r="12" s="1" customFormat="1" ht="89" customHeight="1" spans="1:11">
      <c r="A12" s="17">
        <v>7</v>
      </c>
      <c r="B12" s="18" t="s">
        <v>938</v>
      </c>
      <c r="C12" s="19" t="s">
        <v>924</v>
      </c>
      <c r="D12" s="22" t="s">
        <v>939</v>
      </c>
      <c r="E12" s="18" t="s">
        <v>940</v>
      </c>
      <c r="F12" s="21" t="s">
        <v>27</v>
      </c>
      <c r="G12" s="22"/>
      <c r="H12" s="23">
        <v>140</v>
      </c>
      <c r="I12" s="22" t="s">
        <v>927</v>
      </c>
      <c r="J12" s="24"/>
      <c r="K12" s="27"/>
    </row>
    <row r="13" s="1" customFormat="1" ht="89" customHeight="1" spans="1:11">
      <c r="A13" s="17">
        <v>8</v>
      </c>
      <c r="B13" s="18" t="s">
        <v>941</v>
      </c>
      <c r="C13" s="19" t="s">
        <v>924</v>
      </c>
      <c r="D13" s="22" t="s">
        <v>939</v>
      </c>
      <c r="E13" s="18" t="s">
        <v>940</v>
      </c>
      <c r="F13" s="21" t="s">
        <v>27</v>
      </c>
      <c r="G13" s="22"/>
      <c r="H13" s="23">
        <v>140</v>
      </c>
      <c r="I13" s="22" t="s">
        <v>927</v>
      </c>
      <c r="J13" s="24"/>
      <c r="K13" s="27"/>
    </row>
    <row r="14" s="1" customFormat="1" ht="89" customHeight="1" spans="1:11">
      <c r="A14" s="17">
        <v>9</v>
      </c>
      <c r="B14" s="18" t="s">
        <v>942</v>
      </c>
      <c r="C14" s="19" t="s">
        <v>69</v>
      </c>
      <c r="D14" s="22" t="s">
        <v>943</v>
      </c>
      <c r="E14" s="18" t="s">
        <v>940</v>
      </c>
      <c r="F14" s="21" t="s">
        <v>27</v>
      </c>
      <c r="G14" s="22"/>
      <c r="H14" s="23">
        <v>140</v>
      </c>
      <c r="I14" s="22" t="s">
        <v>927</v>
      </c>
      <c r="J14" s="24"/>
      <c r="K14" s="27"/>
    </row>
    <row r="15" s="1" customFormat="1" ht="89" customHeight="1" spans="1:11">
      <c r="A15" s="17">
        <v>10</v>
      </c>
      <c r="B15" s="18" t="s">
        <v>944</v>
      </c>
      <c r="C15" s="19" t="s">
        <v>44</v>
      </c>
      <c r="D15" s="22" t="s">
        <v>939</v>
      </c>
      <c r="E15" s="18" t="s">
        <v>945</v>
      </c>
      <c r="F15" s="21" t="s">
        <v>27</v>
      </c>
      <c r="G15" s="22"/>
      <c r="H15" s="23">
        <v>140</v>
      </c>
      <c r="I15" s="22" t="s">
        <v>927</v>
      </c>
      <c r="J15" s="24"/>
      <c r="K15" s="27"/>
    </row>
    <row r="16" s="1" customFormat="1" ht="89" customHeight="1" spans="1:11">
      <c r="A16" s="17">
        <v>11</v>
      </c>
      <c r="B16" s="18" t="s">
        <v>946</v>
      </c>
      <c r="C16" s="19" t="s">
        <v>69</v>
      </c>
      <c r="D16" s="22" t="s">
        <v>947</v>
      </c>
      <c r="E16" s="18" t="s">
        <v>948</v>
      </c>
      <c r="F16" s="21" t="s">
        <v>27</v>
      </c>
      <c r="G16" s="22"/>
      <c r="H16" s="23">
        <v>100</v>
      </c>
      <c r="I16" s="22" t="s">
        <v>927</v>
      </c>
      <c r="J16" s="24"/>
      <c r="K16" s="27"/>
    </row>
    <row r="17" s="1" customFormat="1" ht="89" customHeight="1" spans="1:11">
      <c r="A17" s="17">
        <v>12</v>
      </c>
      <c r="B17" s="18" t="s">
        <v>949</v>
      </c>
      <c r="C17" s="28" t="s">
        <v>69</v>
      </c>
      <c r="D17" s="22" t="s">
        <v>950</v>
      </c>
      <c r="E17" s="18"/>
      <c r="F17" s="21" t="s">
        <v>27</v>
      </c>
      <c r="G17" s="22"/>
      <c r="H17" s="23">
        <v>2</v>
      </c>
      <c r="I17" s="22" t="s">
        <v>927</v>
      </c>
      <c r="J17" s="24"/>
      <c r="K17" s="27"/>
    </row>
    <row r="18" s="1" customFormat="1" ht="89" customHeight="1" spans="1:11">
      <c r="A18" s="17">
        <v>13</v>
      </c>
      <c r="B18" s="18" t="s">
        <v>951</v>
      </c>
      <c r="C18" s="19" t="s">
        <v>47</v>
      </c>
      <c r="D18" s="22" t="s">
        <v>952</v>
      </c>
      <c r="E18" s="18"/>
      <c r="F18" s="21" t="s">
        <v>27</v>
      </c>
      <c r="G18" s="22"/>
      <c r="H18" s="23">
        <v>4</v>
      </c>
      <c r="I18" s="22" t="s">
        <v>927</v>
      </c>
      <c r="J18" s="24"/>
      <c r="K18" s="27"/>
    </row>
    <row r="19" s="1" customFormat="1" ht="89" customHeight="1" spans="1:11">
      <c r="A19" s="17">
        <v>14</v>
      </c>
      <c r="B19" s="18" t="s">
        <v>953</v>
      </c>
      <c r="C19" s="19" t="s">
        <v>44</v>
      </c>
      <c r="D19" s="22" t="s">
        <v>954</v>
      </c>
      <c r="E19" s="18" t="s">
        <v>955</v>
      </c>
      <c r="F19" s="21" t="s">
        <v>27</v>
      </c>
      <c r="G19" s="22"/>
      <c r="H19" s="23">
        <v>60</v>
      </c>
      <c r="I19" s="22" t="s">
        <v>927</v>
      </c>
      <c r="J19" s="24"/>
      <c r="K19" s="27"/>
    </row>
    <row r="20" s="1" customFormat="1" ht="89" customHeight="1" spans="1:11">
      <c r="A20" s="17">
        <v>15</v>
      </c>
      <c r="B20" s="18" t="s">
        <v>956</v>
      </c>
      <c r="C20" s="19" t="s">
        <v>227</v>
      </c>
      <c r="D20" s="22" t="s">
        <v>957</v>
      </c>
      <c r="E20" s="22" t="s">
        <v>958</v>
      </c>
      <c r="F20" s="21" t="s">
        <v>27</v>
      </c>
      <c r="G20" s="22"/>
      <c r="H20" s="23">
        <v>60</v>
      </c>
      <c r="I20" s="22" t="s">
        <v>927</v>
      </c>
      <c r="J20" s="24"/>
      <c r="K20" s="27"/>
    </row>
    <row r="21" s="1" customFormat="1" ht="89" customHeight="1" spans="1:11">
      <c r="A21" s="17">
        <v>16</v>
      </c>
      <c r="B21" s="18" t="s">
        <v>959</v>
      </c>
      <c r="C21" s="19" t="s">
        <v>227</v>
      </c>
      <c r="D21" s="22" t="s">
        <v>960</v>
      </c>
      <c r="E21" s="22"/>
      <c r="F21" s="21" t="s">
        <v>27</v>
      </c>
      <c r="G21" s="22"/>
      <c r="H21" s="23">
        <v>4</v>
      </c>
      <c r="I21" s="22" t="s">
        <v>927</v>
      </c>
      <c r="J21" s="24"/>
      <c r="K21" s="27"/>
    </row>
    <row r="22" s="1" customFormat="1" ht="89" customHeight="1" spans="1:11">
      <c r="A22" s="17">
        <v>17</v>
      </c>
      <c r="B22" s="18" t="s">
        <v>961</v>
      </c>
      <c r="C22" s="19" t="s">
        <v>69</v>
      </c>
      <c r="D22" s="22" t="s">
        <v>960</v>
      </c>
      <c r="E22" s="22"/>
      <c r="F22" s="21" t="s">
        <v>27</v>
      </c>
      <c r="G22" s="22"/>
      <c r="H22" s="23">
        <v>6</v>
      </c>
      <c r="I22" s="22" t="s">
        <v>927</v>
      </c>
      <c r="J22" s="24"/>
      <c r="K22" s="27"/>
    </row>
    <row r="23" s="1" customFormat="1" ht="89" customHeight="1" spans="1:11">
      <c r="A23" s="17">
        <v>18</v>
      </c>
      <c r="B23" s="18" t="s">
        <v>959</v>
      </c>
      <c r="C23" s="19" t="s">
        <v>227</v>
      </c>
      <c r="D23" s="22" t="s">
        <v>962</v>
      </c>
      <c r="E23" s="22"/>
      <c r="F23" s="21" t="s">
        <v>27</v>
      </c>
      <c r="G23" s="22"/>
      <c r="H23" s="23">
        <v>4</v>
      </c>
      <c r="I23" s="22" t="s">
        <v>927</v>
      </c>
      <c r="J23" s="24"/>
      <c r="K23" s="27"/>
    </row>
    <row r="24" s="1" customFormat="1" ht="89" customHeight="1" spans="1:11">
      <c r="A24" s="17">
        <v>19</v>
      </c>
      <c r="B24" s="18" t="s">
        <v>961</v>
      </c>
      <c r="C24" s="19" t="s">
        <v>69</v>
      </c>
      <c r="D24" s="22" t="s">
        <v>962</v>
      </c>
      <c r="E24" s="22"/>
      <c r="F24" s="21" t="s">
        <v>27</v>
      </c>
      <c r="G24" s="22"/>
      <c r="H24" s="23">
        <v>6</v>
      </c>
      <c r="I24" s="22" t="s">
        <v>927</v>
      </c>
      <c r="J24" s="24"/>
      <c r="K24" s="27"/>
    </row>
    <row r="25" s="1" customFormat="1" ht="89" customHeight="1" spans="1:11">
      <c r="A25" s="17">
        <v>20</v>
      </c>
      <c r="B25" s="18" t="s">
        <v>963</v>
      </c>
      <c r="C25" s="19" t="s">
        <v>382</v>
      </c>
      <c r="D25" s="21" t="s">
        <v>964</v>
      </c>
      <c r="E25" s="22"/>
      <c r="F25" s="21" t="s">
        <v>27</v>
      </c>
      <c r="G25" s="22"/>
      <c r="H25" s="23">
        <v>4</v>
      </c>
      <c r="I25" s="22" t="s">
        <v>927</v>
      </c>
      <c r="J25" s="24"/>
      <c r="K25" s="27"/>
    </row>
    <row r="26" s="1" customFormat="1" ht="89" customHeight="1" spans="1:11">
      <c r="A26" s="17">
        <v>21</v>
      </c>
      <c r="B26" s="18" t="s">
        <v>965</v>
      </c>
      <c r="C26" s="19" t="s">
        <v>44</v>
      </c>
      <c r="D26" s="22" t="s">
        <v>966</v>
      </c>
      <c r="E26" s="22"/>
      <c r="F26" s="21" t="s">
        <v>27</v>
      </c>
      <c r="G26" s="22"/>
      <c r="H26" s="23">
        <v>1</v>
      </c>
      <c r="I26" s="22" t="s">
        <v>927</v>
      </c>
      <c r="J26" s="24"/>
      <c r="K26" s="27"/>
    </row>
    <row r="27" s="1" customFormat="1" ht="89" customHeight="1" spans="1:11">
      <c r="A27" s="17">
        <v>22</v>
      </c>
      <c r="B27" s="18" t="s">
        <v>967</v>
      </c>
      <c r="C27" s="19" t="s">
        <v>376</v>
      </c>
      <c r="D27" s="22" t="s">
        <v>968</v>
      </c>
      <c r="E27" s="22"/>
      <c r="F27" s="21" t="s">
        <v>27</v>
      </c>
      <c r="G27" s="22"/>
      <c r="H27" s="23">
        <v>50</v>
      </c>
      <c r="I27" s="22" t="s">
        <v>927</v>
      </c>
      <c r="J27" s="24"/>
      <c r="K27" s="27"/>
    </row>
    <row r="28" s="1" customFormat="1" ht="89" customHeight="1" spans="1:11">
      <c r="A28" s="17">
        <v>23</v>
      </c>
      <c r="B28" s="29" t="s">
        <v>969</v>
      </c>
      <c r="C28" s="19" t="s">
        <v>69</v>
      </c>
      <c r="D28" s="21" t="s">
        <v>970</v>
      </c>
      <c r="E28" s="22"/>
      <c r="F28" s="21" t="s">
        <v>27</v>
      </c>
      <c r="G28" s="22"/>
      <c r="H28" s="23">
        <v>3000</v>
      </c>
      <c r="I28" s="22" t="s">
        <v>927</v>
      </c>
      <c r="J28" s="24"/>
      <c r="K28" s="27"/>
    </row>
    <row r="29" s="1" customFormat="1" ht="89" customHeight="1" spans="1:11">
      <c r="A29" s="17">
        <v>24</v>
      </c>
      <c r="B29" s="29" t="s">
        <v>969</v>
      </c>
      <c r="C29" s="19" t="s">
        <v>69</v>
      </c>
      <c r="D29" s="21" t="s">
        <v>971</v>
      </c>
      <c r="E29" s="22"/>
      <c r="F29" s="21" t="s">
        <v>27</v>
      </c>
      <c r="G29" s="22"/>
      <c r="H29" s="23">
        <v>500</v>
      </c>
      <c r="I29" s="22" t="s">
        <v>927</v>
      </c>
      <c r="J29" s="24"/>
      <c r="K29" s="27"/>
    </row>
    <row r="30" s="1" customFormat="1" ht="89" customHeight="1" spans="1:11">
      <c r="A30" s="17">
        <v>25</v>
      </c>
      <c r="B30" s="29" t="s">
        <v>972</v>
      </c>
      <c r="C30" s="19" t="s">
        <v>431</v>
      </c>
      <c r="D30" s="22" t="s">
        <v>973</v>
      </c>
      <c r="E30" s="22"/>
      <c r="F30" s="21" t="s">
        <v>27</v>
      </c>
      <c r="G30" s="22"/>
      <c r="H30" s="23">
        <v>50</v>
      </c>
      <c r="I30" s="22" t="s">
        <v>927</v>
      </c>
      <c r="J30" s="24"/>
      <c r="K30" s="27"/>
    </row>
    <row r="31" s="1" customFormat="1" ht="89" customHeight="1" spans="1:11">
      <c r="A31" s="17">
        <v>26</v>
      </c>
      <c r="B31" s="29" t="s">
        <v>974</v>
      </c>
      <c r="C31" s="19" t="s">
        <v>431</v>
      </c>
      <c r="D31" s="22" t="s">
        <v>973</v>
      </c>
      <c r="E31" s="22"/>
      <c r="F31" s="21" t="s">
        <v>27</v>
      </c>
      <c r="G31" s="22"/>
      <c r="H31" s="23">
        <v>50</v>
      </c>
      <c r="I31" s="22" t="s">
        <v>927</v>
      </c>
      <c r="J31" s="24"/>
      <c r="K31" s="27"/>
    </row>
    <row r="32" s="1" customFormat="1" ht="89" customHeight="1" spans="1:11">
      <c r="A32" s="17">
        <v>27</v>
      </c>
      <c r="B32" s="30" t="s">
        <v>539</v>
      </c>
      <c r="C32" s="19" t="s">
        <v>69</v>
      </c>
      <c r="D32" s="21" t="s">
        <v>702</v>
      </c>
      <c r="E32" s="22"/>
      <c r="F32" s="21" t="s">
        <v>27</v>
      </c>
      <c r="G32" s="22"/>
      <c r="H32" s="23">
        <v>50</v>
      </c>
      <c r="I32" s="22" t="s">
        <v>927</v>
      </c>
      <c r="J32" s="24"/>
      <c r="K32" s="27"/>
    </row>
    <row r="33" s="1" customFormat="1" ht="89" customHeight="1" spans="1:11">
      <c r="A33" s="17">
        <v>28</v>
      </c>
      <c r="B33" s="30" t="s">
        <v>975</v>
      </c>
      <c r="C33" s="31" t="s">
        <v>69</v>
      </c>
      <c r="D33" s="21" t="s">
        <v>702</v>
      </c>
      <c r="E33" s="20"/>
      <c r="F33" s="21" t="s">
        <v>27</v>
      </c>
      <c r="G33" s="31"/>
      <c r="H33" s="32">
        <v>5</v>
      </c>
      <c r="I33" s="22" t="s">
        <v>927</v>
      </c>
      <c r="J33" s="33"/>
      <c r="K33" s="34"/>
    </row>
    <row r="34" s="1" customFormat="1" ht="38.25" customHeight="1" spans="1:11">
      <c r="A34" s="35"/>
      <c r="B34" s="35"/>
      <c r="C34" s="35"/>
      <c r="D34" s="35"/>
      <c r="E34" s="35"/>
      <c r="F34" s="35"/>
      <c r="G34" s="35"/>
      <c r="H34" s="35">
        <f>SUM(H6:H33)</f>
        <v>4916</v>
      </c>
      <c r="I34" s="35"/>
      <c r="J34" s="36"/>
      <c r="K34" s="37"/>
    </row>
    <row r="35" s="1" customFormat="1" ht="24" customHeight="1" spans="1:11">
      <c r="A35" s="38" t="s">
        <v>921</v>
      </c>
      <c r="B35" s="38"/>
      <c r="C35" s="38"/>
      <c r="D35" s="38"/>
      <c r="E35" s="38"/>
      <c r="F35" s="38"/>
      <c r="G35" s="38"/>
      <c r="H35" s="38"/>
      <c r="I35" s="38"/>
      <c r="J35" s="38"/>
      <c r="K35" s="37"/>
    </row>
    <row r="36" s="1" customFormat="1" ht="14.25" spans="1:11">
      <c r="A36" s="37"/>
      <c r="B36" s="39"/>
      <c r="C36" s="37"/>
      <c r="D36" s="37"/>
      <c r="E36" s="37"/>
      <c r="F36" s="37"/>
      <c r="G36" s="37"/>
      <c r="H36" s="39"/>
      <c r="I36" s="39"/>
      <c r="J36" s="37"/>
      <c r="K36" s="37"/>
    </row>
    <row r="37" s="1" customFormat="1" ht="14.25" spans="1:11">
      <c r="A37" s="37"/>
      <c r="B37" s="39"/>
      <c r="C37" s="37"/>
      <c r="D37" s="37"/>
      <c r="E37" s="37"/>
      <c r="F37" s="37"/>
      <c r="G37" s="37"/>
      <c r="H37" s="39"/>
      <c r="I37" s="39"/>
      <c r="J37" s="37"/>
      <c r="K37" s="37"/>
    </row>
    <row r="38" s="1" customFormat="1" ht="14.25" spans="1:11">
      <c r="A38" s="37"/>
      <c r="B38" s="39"/>
      <c r="C38" s="37"/>
      <c r="D38" s="37"/>
      <c r="E38" s="37"/>
      <c r="F38" s="37"/>
      <c r="G38" s="37"/>
      <c r="H38" s="39"/>
      <c r="I38" s="39"/>
      <c r="J38" s="37"/>
      <c r="K38" s="37"/>
    </row>
    <row r="39" s="1" customFormat="1" ht="14.25" spans="1:11">
      <c r="A39" s="37"/>
      <c r="B39" s="39"/>
      <c r="C39" s="37"/>
      <c r="D39" s="37"/>
      <c r="E39" s="37"/>
      <c r="F39" s="37"/>
      <c r="G39" s="37"/>
      <c r="H39" s="39"/>
      <c r="I39" s="39"/>
      <c r="J39" s="37"/>
      <c r="K39" s="37"/>
    </row>
    <row r="40" s="1" customFormat="1" ht="14.25" spans="1:11">
      <c r="A40" s="37"/>
      <c r="B40" s="39"/>
      <c r="C40" s="37"/>
      <c r="D40" s="37"/>
      <c r="E40" s="37"/>
      <c r="F40" s="37"/>
      <c r="G40" s="37"/>
      <c r="H40" s="39"/>
      <c r="I40" s="39"/>
      <c r="J40" s="37"/>
      <c r="K40" s="37"/>
    </row>
    <row r="41" s="1" customFormat="1" ht="14.25" spans="1:11">
      <c r="A41" s="37"/>
      <c r="B41" s="39"/>
      <c r="C41" s="37"/>
      <c r="D41" s="37"/>
      <c r="E41" s="37"/>
      <c r="F41" s="37"/>
      <c r="G41" s="37"/>
      <c r="H41" s="39"/>
      <c r="I41" s="39"/>
      <c r="J41" s="37"/>
      <c r="K41" s="37"/>
    </row>
    <row r="42" s="1" customFormat="1" ht="14.25" spans="1:11">
      <c r="A42" s="37"/>
      <c r="B42" s="39"/>
      <c r="C42" s="37"/>
      <c r="D42" s="37"/>
      <c r="E42" s="37"/>
      <c r="F42" s="37"/>
      <c r="G42" s="37"/>
      <c r="H42" s="39"/>
      <c r="I42" s="39"/>
      <c r="J42" s="37"/>
      <c r="K42" s="37"/>
    </row>
    <row r="43" s="1" customFormat="1" ht="14.25" spans="1:11">
      <c r="A43" s="37"/>
      <c r="B43" s="39"/>
      <c r="C43" s="37"/>
      <c r="D43" s="37"/>
      <c r="E43" s="37"/>
      <c r="F43" s="37"/>
      <c r="G43" s="37"/>
      <c r="H43" s="39"/>
      <c r="I43" s="39"/>
      <c r="J43" s="37"/>
      <c r="K43" s="37"/>
    </row>
    <row r="44" s="1" customFormat="1" ht="14.25" spans="1:11">
      <c r="A44" s="37"/>
      <c r="B44" s="39"/>
      <c r="C44" s="37"/>
      <c r="D44" s="37"/>
      <c r="E44" s="37"/>
      <c r="F44" s="37"/>
      <c r="G44" s="37"/>
      <c r="H44" s="39"/>
      <c r="I44" s="39"/>
      <c r="J44" s="37"/>
      <c r="K44" s="37"/>
    </row>
    <row r="45" s="1" customFormat="1" ht="14.25" spans="1:11">
      <c r="A45" s="37"/>
      <c r="B45" s="39"/>
      <c r="C45" s="37"/>
      <c r="D45" s="37"/>
      <c r="E45" s="37"/>
      <c r="F45" s="37"/>
      <c r="G45" s="37"/>
      <c r="H45" s="39"/>
      <c r="I45" s="39"/>
      <c r="J45" s="37"/>
      <c r="K45" s="37"/>
    </row>
    <row r="46" s="1" customFormat="1" ht="14.25" spans="1:11">
      <c r="A46" s="37"/>
      <c r="B46" s="39"/>
      <c r="C46" s="37"/>
      <c r="D46" s="37"/>
      <c r="E46" s="37"/>
      <c r="F46" s="37"/>
      <c r="G46" s="37"/>
      <c r="H46" s="39"/>
      <c r="I46" s="39"/>
      <c r="J46" s="37"/>
      <c r="K46" s="37"/>
    </row>
    <row r="47" s="1" customFormat="1" ht="14.25" spans="1:11">
      <c r="A47" s="37"/>
      <c r="B47" s="39"/>
      <c r="C47" s="37"/>
      <c r="D47" s="37"/>
      <c r="E47" s="37"/>
      <c r="F47" s="37"/>
      <c r="G47" s="37"/>
      <c r="H47" s="39"/>
      <c r="I47" s="39"/>
      <c r="J47" s="37"/>
      <c r="K47" s="37"/>
    </row>
    <row r="48" s="1" customFormat="1" ht="14.25" spans="1:11">
      <c r="A48" s="37"/>
      <c r="B48" s="39"/>
      <c r="C48" s="37"/>
      <c r="D48" s="37"/>
      <c r="E48" s="37"/>
      <c r="F48" s="37"/>
      <c r="G48" s="37"/>
      <c r="H48" s="39"/>
      <c r="I48" s="39"/>
      <c r="J48" s="37"/>
      <c r="K48" s="37"/>
    </row>
    <row r="49" s="1" customFormat="1" ht="14.25" spans="1:11">
      <c r="A49" s="37"/>
      <c r="B49" s="39"/>
      <c r="C49" s="37"/>
      <c r="D49" s="37"/>
      <c r="E49" s="37"/>
      <c r="F49" s="37"/>
      <c r="G49" s="37"/>
      <c r="H49" s="39"/>
      <c r="I49" s="39"/>
      <c r="J49" s="37"/>
      <c r="K49" s="37"/>
    </row>
    <row r="50" s="1" customFormat="1" ht="14.25" spans="1:11">
      <c r="A50" s="37"/>
      <c r="B50" s="39"/>
      <c r="C50" s="37"/>
      <c r="D50" s="37"/>
      <c r="E50" s="37"/>
      <c r="F50" s="37"/>
      <c r="G50" s="37"/>
      <c r="H50" s="39"/>
      <c r="I50" s="39"/>
      <c r="J50" s="37"/>
      <c r="K50" s="37"/>
    </row>
    <row r="51" s="1" customFormat="1" ht="14.25" spans="1:11">
      <c r="A51" s="37"/>
      <c r="B51" s="39"/>
      <c r="C51" s="37"/>
      <c r="D51" s="37"/>
      <c r="E51" s="37"/>
      <c r="F51" s="37"/>
      <c r="G51" s="37"/>
      <c r="H51" s="39"/>
      <c r="I51" s="39"/>
      <c r="J51" s="37"/>
      <c r="K51" s="37"/>
    </row>
    <row r="52" s="1" customFormat="1" ht="14.25" spans="1:11">
      <c r="A52" s="37"/>
      <c r="B52" s="39"/>
      <c r="C52" s="37"/>
      <c r="D52" s="37"/>
      <c r="E52" s="37"/>
      <c r="F52" s="37"/>
      <c r="G52" s="37"/>
      <c r="H52" s="39"/>
      <c r="I52" s="39"/>
      <c r="J52" s="37"/>
      <c r="K52" s="37"/>
    </row>
    <row r="53" s="1" customFormat="1" ht="14.25" spans="1:11">
      <c r="A53" s="37"/>
      <c r="B53" s="39"/>
      <c r="C53" s="37"/>
      <c r="D53" s="37"/>
      <c r="E53" s="37"/>
      <c r="F53" s="37"/>
      <c r="G53" s="37"/>
      <c r="H53" s="39"/>
      <c r="I53" s="39"/>
      <c r="J53" s="37"/>
      <c r="K53" s="37"/>
    </row>
    <row r="54" s="1" customFormat="1" ht="14.25" spans="1:11">
      <c r="A54" s="37"/>
      <c r="B54" s="39"/>
      <c r="C54" s="37"/>
      <c r="D54" s="37"/>
      <c r="E54" s="37"/>
      <c r="F54" s="37"/>
      <c r="G54" s="37"/>
      <c r="H54" s="39"/>
      <c r="I54" s="39"/>
      <c r="J54" s="37"/>
      <c r="K54" s="37"/>
    </row>
    <row r="55" s="1" customFormat="1" ht="14.25" spans="1:11">
      <c r="A55" s="37"/>
      <c r="B55" s="39"/>
      <c r="C55" s="37"/>
      <c r="D55" s="37"/>
      <c r="E55" s="37"/>
      <c r="F55" s="37"/>
      <c r="G55" s="37"/>
      <c r="H55" s="39"/>
      <c r="I55" s="39"/>
      <c r="J55" s="37"/>
      <c r="K55" s="37"/>
    </row>
    <row r="56" s="1" customFormat="1" ht="14.25" spans="1:11">
      <c r="A56" s="37"/>
      <c r="B56" s="39"/>
      <c r="C56" s="37"/>
      <c r="D56" s="37"/>
      <c r="E56" s="37"/>
      <c r="F56" s="37"/>
      <c r="G56" s="37"/>
      <c r="H56" s="39"/>
      <c r="I56" s="39"/>
      <c r="J56" s="37"/>
      <c r="K56" s="37"/>
    </row>
    <row r="57" s="1" customFormat="1" ht="14.25" spans="1:11">
      <c r="A57" s="37"/>
      <c r="B57" s="39"/>
      <c r="C57" s="37"/>
      <c r="D57" s="37"/>
      <c r="E57" s="37"/>
      <c r="F57" s="37"/>
      <c r="G57" s="37"/>
      <c r="H57" s="39"/>
      <c r="I57" s="39"/>
      <c r="J57" s="37"/>
      <c r="K57" s="37"/>
    </row>
    <row r="58" s="1" customFormat="1" ht="14.25" spans="1:11">
      <c r="A58" s="37"/>
      <c r="B58" s="39"/>
      <c r="C58" s="37"/>
      <c r="D58" s="37"/>
      <c r="E58" s="37"/>
      <c r="F58" s="37"/>
      <c r="G58" s="37"/>
      <c r="H58" s="39"/>
      <c r="I58" s="39"/>
      <c r="J58" s="37"/>
      <c r="K58" s="37"/>
    </row>
    <row r="59" s="1" customFormat="1" ht="14.25" spans="1:11">
      <c r="A59" s="37"/>
      <c r="B59" s="39"/>
      <c r="C59" s="37"/>
      <c r="D59" s="37"/>
      <c r="E59" s="37"/>
      <c r="F59" s="37"/>
      <c r="G59" s="37"/>
      <c r="H59" s="39"/>
      <c r="I59" s="39"/>
      <c r="J59" s="37"/>
      <c r="K59" s="37"/>
    </row>
    <row r="60" s="1" customFormat="1" ht="14.25" spans="1:11">
      <c r="A60" s="37"/>
      <c r="B60" s="39"/>
      <c r="C60" s="37"/>
      <c r="D60" s="37"/>
      <c r="E60" s="37"/>
      <c r="F60" s="37"/>
      <c r="G60" s="37"/>
      <c r="H60" s="39"/>
      <c r="I60" s="39"/>
      <c r="J60" s="37"/>
      <c r="K60" s="37"/>
    </row>
    <row r="61" s="1" customFormat="1" ht="14.25" spans="1:11">
      <c r="A61" s="37"/>
      <c r="B61" s="39"/>
      <c r="C61" s="37"/>
      <c r="D61" s="37"/>
      <c r="E61" s="37"/>
      <c r="F61" s="37"/>
      <c r="G61" s="37"/>
      <c r="H61" s="39"/>
      <c r="I61" s="39"/>
      <c r="J61" s="37"/>
      <c r="K61" s="37"/>
    </row>
    <row r="62" s="1" customFormat="1" ht="14.25" spans="1:11">
      <c r="A62" s="37"/>
      <c r="B62" s="39"/>
      <c r="C62" s="37"/>
      <c r="D62" s="37"/>
      <c r="E62" s="37"/>
      <c r="F62" s="37"/>
      <c r="G62" s="37"/>
      <c r="H62" s="39"/>
      <c r="I62" s="39"/>
      <c r="J62" s="37"/>
      <c r="K62" s="37"/>
    </row>
    <row r="63" s="1" customFormat="1" ht="14.25" spans="1:11">
      <c r="A63" s="37"/>
      <c r="B63" s="39"/>
      <c r="C63" s="37"/>
      <c r="D63" s="37"/>
      <c r="E63" s="37"/>
      <c r="F63" s="37"/>
      <c r="G63" s="37"/>
      <c r="H63" s="39"/>
      <c r="I63" s="39"/>
      <c r="J63" s="37"/>
      <c r="K63" s="37"/>
    </row>
    <row r="64" s="1" customFormat="1" ht="14.25" spans="1:11">
      <c r="A64" s="37"/>
      <c r="B64" s="39"/>
      <c r="C64" s="37"/>
      <c r="D64" s="37"/>
      <c r="E64" s="37"/>
      <c r="F64" s="37"/>
      <c r="G64" s="37"/>
      <c r="H64" s="39"/>
      <c r="I64" s="39"/>
      <c r="J64" s="37"/>
      <c r="K64" s="37"/>
    </row>
    <row r="65" s="1" customFormat="1" ht="14.25" spans="1:11">
      <c r="A65" s="37"/>
      <c r="B65" s="39"/>
      <c r="C65" s="37"/>
      <c r="D65" s="37"/>
      <c r="E65" s="37"/>
      <c r="F65" s="37"/>
      <c r="G65" s="37"/>
      <c r="H65" s="39"/>
      <c r="I65" s="39"/>
      <c r="J65" s="37"/>
      <c r="K65" s="37"/>
    </row>
    <row r="66" s="1" customFormat="1" ht="14.25" spans="1:11">
      <c r="A66" s="37"/>
      <c r="B66" s="39"/>
      <c r="C66" s="37"/>
      <c r="D66" s="37"/>
      <c r="E66" s="37"/>
      <c r="F66" s="37"/>
      <c r="G66" s="37"/>
      <c r="H66" s="39"/>
      <c r="I66" s="39"/>
      <c r="J66" s="37"/>
      <c r="K66" s="37"/>
    </row>
    <row r="67" s="1" customFormat="1" ht="14.25" spans="1:11">
      <c r="A67" s="37"/>
      <c r="B67" s="39"/>
      <c r="C67" s="37"/>
      <c r="D67" s="37"/>
      <c r="E67" s="37"/>
      <c r="F67" s="37"/>
      <c r="G67" s="37"/>
      <c r="H67" s="39"/>
      <c r="I67" s="39"/>
      <c r="J67" s="37"/>
      <c r="K67" s="37"/>
    </row>
    <row r="68" s="1" customFormat="1" ht="14.25" spans="1:11">
      <c r="A68" s="37"/>
      <c r="B68" s="39"/>
      <c r="C68" s="37"/>
      <c r="D68" s="37"/>
      <c r="E68" s="37"/>
      <c r="F68" s="37"/>
      <c r="G68" s="37"/>
      <c r="H68" s="39"/>
      <c r="I68" s="39"/>
      <c r="J68" s="37"/>
      <c r="K68" s="37"/>
    </row>
    <row r="69" s="1" customFormat="1" ht="14.25" spans="1:11">
      <c r="A69" s="37"/>
      <c r="B69" s="39"/>
      <c r="C69" s="37"/>
      <c r="D69" s="37"/>
      <c r="E69" s="37"/>
      <c r="F69" s="37"/>
      <c r="G69" s="37"/>
      <c r="H69" s="39"/>
      <c r="I69" s="39"/>
      <c r="J69" s="37"/>
      <c r="K69" s="37"/>
    </row>
    <row r="70" s="1" customFormat="1" ht="14.25" spans="1:11">
      <c r="A70" s="37"/>
      <c r="B70" s="39"/>
      <c r="C70" s="37"/>
      <c r="D70" s="37"/>
      <c r="E70" s="37"/>
      <c r="F70" s="37"/>
      <c r="G70" s="37"/>
      <c r="H70" s="39"/>
      <c r="I70" s="39"/>
      <c r="J70" s="37"/>
      <c r="K70" s="37"/>
    </row>
    <row r="71" s="1" customFormat="1" ht="14.25" spans="1:11">
      <c r="A71" s="37"/>
      <c r="B71" s="39"/>
      <c r="C71" s="37"/>
      <c r="D71" s="37"/>
      <c r="E71" s="37"/>
      <c r="F71" s="37"/>
      <c r="G71" s="37"/>
      <c r="H71" s="39"/>
      <c r="I71" s="39"/>
      <c r="J71" s="37"/>
      <c r="K71" s="37"/>
    </row>
    <row r="72" s="1" customFormat="1" ht="14.25" spans="1:11">
      <c r="A72" s="37"/>
      <c r="B72" s="39"/>
      <c r="C72" s="37"/>
      <c r="D72" s="37"/>
      <c r="E72" s="37"/>
      <c r="F72" s="37"/>
      <c r="G72" s="37"/>
      <c r="H72" s="39"/>
      <c r="I72" s="39"/>
      <c r="J72" s="37"/>
      <c r="K72" s="37"/>
    </row>
    <row r="73" s="1" customFormat="1" ht="14.25" spans="1:11">
      <c r="A73" s="37"/>
      <c r="B73" s="39"/>
      <c r="C73" s="37"/>
      <c r="D73" s="37"/>
      <c r="E73" s="37"/>
      <c r="F73" s="37"/>
      <c r="G73" s="37"/>
      <c r="H73" s="39"/>
      <c r="I73" s="39"/>
      <c r="J73" s="37"/>
      <c r="K73" s="37"/>
    </row>
    <row r="74" s="1" customFormat="1" ht="14.25" spans="1:11">
      <c r="A74" s="37"/>
      <c r="B74" s="39"/>
      <c r="C74" s="37"/>
      <c r="D74" s="37"/>
      <c r="E74" s="37"/>
      <c r="F74" s="37"/>
      <c r="G74" s="37"/>
      <c r="H74" s="39"/>
      <c r="I74" s="39"/>
      <c r="J74" s="37"/>
      <c r="K74" s="37"/>
    </row>
    <row r="75" s="1" customFormat="1" ht="14.25" spans="1:11">
      <c r="A75" s="37"/>
      <c r="B75" s="39"/>
      <c r="C75" s="37"/>
      <c r="D75" s="37"/>
      <c r="E75" s="37"/>
      <c r="F75" s="37"/>
      <c r="G75" s="37"/>
      <c r="H75" s="39"/>
      <c r="I75" s="39"/>
      <c r="J75" s="37"/>
      <c r="K75" s="37"/>
    </row>
    <row r="76" s="1" customFormat="1" ht="14.25" spans="1:11">
      <c r="A76" s="37"/>
      <c r="B76" s="39"/>
      <c r="C76" s="37"/>
      <c r="D76" s="37"/>
      <c r="E76" s="37"/>
      <c r="F76" s="37"/>
      <c r="G76" s="37"/>
      <c r="H76" s="39"/>
      <c r="I76" s="39"/>
      <c r="J76" s="37"/>
      <c r="K76" s="37"/>
    </row>
    <row r="77" s="1" customFormat="1" ht="14.25" spans="1:11">
      <c r="A77" s="37"/>
      <c r="B77" s="39"/>
      <c r="C77" s="37"/>
      <c r="D77" s="37"/>
      <c r="E77" s="37"/>
      <c r="F77" s="37"/>
      <c r="G77" s="37"/>
      <c r="H77" s="39"/>
      <c r="I77" s="39"/>
      <c r="J77" s="37"/>
      <c r="K77" s="37"/>
    </row>
    <row r="78" s="1" customFormat="1" ht="14.25" spans="1:11">
      <c r="A78" s="37"/>
      <c r="B78" s="39"/>
      <c r="C78" s="37"/>
      <c r="D78" s="37"/>
      <c r="E78" s="37"/>
      <c r="F78" s="37"/>
      <c r="G78" s="37"/>
      <c r="H78" s="39"/>
      <c r="I78" s="39"/>
      <c r="J78" s="37"/>
      <c r="K78" s="37"/>
    </row>
    <row r="79" s="1" customFormat="1" ht="14.25" spans="1:11">
      <c r="A79" s="37"/>
      <c r="B79" s="39"/>
      <c r="C79" s="37"/>
      <c r="D79" s="37"/>
      <c r="E79" s="37"/>
      <c r="F79" s="37"/>
      <c r="G79" s="37"/>
      <c r="H79" s="39"/>
      <c r="I79" s="39"/>
      <c r="J79" s="37"/>
      <c r="K79" s="37"/>
    </row>
    <row r="80" s="1" customFormat="1" ht="14.25" spans="1:11">
      <c r="A80" s="37"/>
      <c r="B80" s="39"/>
      <c r="C80" s="37"/>
      <c r="D80" s="37"/>
      <c r="E80" s="37"/>
      <c r="F80" s="37"/>
      <c r="G80" s="37"/>
      <c r="H80" s="39"/>
      <c r="I80" s="39"/>
      <c r="J80" s="37"/>
      <c r="K80" s="37"/>
    </row>
    <row r="81" s="1" customFormat="1" ht="14.25" spans="1:11">
      <c r="A81" s="37"/>
      <c r="B81" s="39"/>
      <c r="C81" s="37"/>
      <c r="D81" s="37"/>
      <c r="E81" s="37"/>
      <c r="F81" s="37"/>
      <c r="G81" s="37"/>
      <c r="H81" s="39"/>
      <c r="I81" s="39"/>
      <c r="J81" s="37"/>
      <c r="K81" s="37"/>
    </row>
    <row r="82" s="1" customFormat="1" ht="14.25" spans="1:11">
      <c r="A82" s="37"/>
      <c r="B82" s="39"/>
      <c r="C82" s="37"/>
      <c r="D82" s="37"/>
      <c r="E82" s="37"/>
      <c r="F82" s="37"/>
      <c r="G82" s="37"/>
      <c r="H82" s="39"/>
      <c r="I82" s="39"/>
      <c r="J82" s="37"/>
      <c r="K82" s="37"/>
    </row>
    <row r="83" s="1" customFormat="1" ht="14.25" spans="1:11">
      <c r="A83" s="37"/>
      <c r="B83" s="39"/>
      <c r="C83" s="37"/>
      <c r="D83" s="37"/>
      <c r="E83" s="37"/>
      <c r="F83" s="37"/>
      <c r="G83" s="37"/>
      <c r="H83" s="39"/>
      <c r="I83" s="39"/>
      <c r="J83" s="37"/>
      <c r="K83" s="37"/>
    </row>
    <row r="84" s="1" customFormat="1" ht="14.25" spans="1:11">
      <c r="A84" s="37"/>
      <c r="B84" s="39"/>
      <c r="C84" s="37"/>
      <c r="D84" s="37"/>
      <c r="E84" s="37"/>
      <c r="F84" s="37"/>
      <c r="G84" s="37"/>
      <c r="H84" s="39"/>
      <c r="I84" s="39"/>
      <c r="J84" s="37"/>
      <c r="K84" s="37"/>
    </row>
    <row r="85" s="1" customFormat="1" ht="14.25" spans="1:11">
      <c r="A85" s="37"/>
      <c r="B85" s="39"/>
      <c r="C85" s="37"/>
      <c r="D85" s="37"/>
      <c r="E85" s="37"/>
      <c r="F85" s="37"/>
      <c r="G85" s="37"/>
      <c r="H85" s="39"/>
      <c r="I85" s="39"/>
      <c r="J85" s="37"/>
      <c r="K85" s="37"/>
    </row>
    <row r="86" s="1" customFormat="1" ht="14.25" spans="1:11">
      <c r="A86" s="37"/>
      <c r="B86" s="39"/>
      <c r="C86" s="37"/>
      <c r="D86" s="37"/>
      <c r="E86" s="37"/>
      <c r="F86" s="37"/>
      <c r="G86" s="37"/>
      <c r="H86" s="39"/>
      <c r="I86" s="39"/>
      <c r="J86" s="37"/>
      <c r="K86" s="37"/>
    </row>
    <row r="87" s="1" customFormat="1" ht="14.25" spans="1:11">
      <c r="A87" s="37"/>
      <c r="B87" s="39"/>
      <c r="C87" s="37"/>
      <c r="D87" s="37"/>
      <c r="E87" s="37"/>
      <c r="F87" s="37"/>
      <c r="G87" s="37"/>
      <c r="H87" s="39"/>
      <c r="I87" s="39"/>
      <c r="J87" s="37"/>
      <c r="K87" s="37"/>
    </row>
    <row r="88" s="1" customFormat="1" ht="14.25" spans="1:11">
      <c r="A88" s="37"/>
      <c r="B88" s="39"/>
      <c r="C88" s="37"/>
      <c r="D88" s="37"/>
      <c r="E88" s="37"/>
      <c r="F88" s="37"/>
      <c r="G88" s="37"/>
      <c r="H88" s="39"/>
      <c r="I88" s="39"/>
      <c r="J88" s="37"/>
      <c r="K88" s="37"/>
    </row>
    <row r="89" s="1" customFormat="1" ht="14.25" spans="1:11">
      <c r="A89" s="37"/>
      <c r="B89" s="39"/>
      <c r="C89" s="37"/>
      <c r="D89" s="37"/>
      <c r="E89" s="37"/>
      <c r="F89" s="37"/>
      <c r="G89" s="37"/>
      <c r="H89" s="39"/>
      <c r="I89" s="39"/>
      <c r="J89" s="37"/>
      <c r="K89" s="37"/>
    </row>
    <row r="90" s="1" customFormat="1" ht="14.25" spans="1:11">
      <c r="A90" s="37"/>
      <c r="B90" s="39"/>
      <c r="C90" s="37"/>
      <c r="D90" s="37"/>
      <c r="E90" s="37"/>
      <c r="F90" s="37"/>
      <c r="G90" s="37"/>
      <c r="H90" s="39"/>
      <c r="I90" s="39"/>
      <c r="J90" s="37"/>
      <c r="K90" s="37"/>
    </row>
    <row r="91" s="1" customFormat="1" ht="14.25" spans="1:11">
      <c r="A91" s="37"/>
      <c r="B91" s="39"/>
      <c r="C91" s="37"/>
      <c r="D91" s="37"/>
      <c r="E91" s="37"/>
      <c r="F91" s="37"/>
      <c r="G91" s="37"/>
      <c r="H91" s="39"/>
      <c r="I91" s="39"/>
      <c r="J91" s="37"/>
      <c r="K91" s="37"/>
    </row>
    <row r="92" s="1" customFormat="1" ht="14.25" spans="1:11">
      <c r="A92" s="37"/>
      <c r="B92" s="39"/>
      <c r="C92" s="37"/>
      <c r="D92" s="37"/>
      <c r="E92" s="37"/>
      <c r="F92" s="37"/>
      <c r="G92" s="37"/>
      <c r="H92" s="39"/>
      <c r="I92" s="39"/>
      <c r="J92" s="37"/>
      <c r="K92" s="37"/>
    </row>
    <row r="93" s="1" customFormat="1" ht="14.25" spans="1:11">
      <c r="A93" s="37"/>
      <c r="B93" s="39"/>
      <c r="C93" s="37"/>
      <c r="D93" s="37"/>
      <c r="E93" s="37"/>
      <c r="F93" s="37"/>
      <c r="G93" s="37"/>
      <c r="H93" s="39"/>
      <c r="I93" s="39"/>
      <c r="J93" s="37"/>
      <c r="K93" s="37"/>
    </row>
    <row r="94" s="1" customFormat="1" ht="14.25" spans="1:11">
      <c r="A94" s="37"/>
      <c r="B94" s="39"/>
      <c r="C94" s="37"/>
      <c r="D94" s="37"/>
      <c r="E94" s="37"/>
      <c r="F94" s="37"/>
      <c r="G94" s="37"/>
      <c r="H94" s="39"/>
      <c r="I94" s="39"/>
      <c r="J94" s="37"/>
      <c r="K94" s="37"/>
    </row>
    <row r="95" s="1" customFormat="1" ht="14.25" spans="1:11">
      <c r="A95" s="37"/>
      <c r="B95" s="39"/>
      <c r="C95" s="37"/>
      <c r="D95" s="37"/>
      <c r="E95" s="37"/>
      <c r="F95" s="37"/>
      <c r="G95" s="37"/>
      <c r="H95" s="39"/>
      <c r="I95" s="39"/>
      <c r="J95" s="37"/>
      <c r="K95" s="37"/>
    </row>
    <row r="96" s="1" customFormat="1" ht="14.25" spans="1:11">
      <c r="A96" s="37"/>
      <c r="B96" s="39"/>
      <c r="C96" s="37"/>
      <c r="D96" s="37"/>
      <c r="E96" s="37"/>
      <c r="F96" s="37"/>
      <c r="G96" s="37"/>
      <c r="H96" s="39"/>
      <c r="I96" s="39"/>
      <c r="J96" s="37"/>
      <c r="K96" s="37"/>
    </row>
    <row r="97" s="1" customFormat="1" ht="14.25" spans="1:11">
      <c r="A97" s="37"/>
      <c r="B97" s="39"/>
      <c r="C97" s="37"/>
      <c r="D97" s="37"/>
      <c r="E97" s="37"/>
      <c r="F97" s="37"/>
      <c r="G97" s="37"/>
      <c r="H97" s="39"/>
      <c r="I97" s="39"/>
      <c r="J97" s="37"/>
      <c r="K97" s="37"/>
    </row>
    <row r="98" s="1" customFormat="1" ht="14.25" spans="1:11">
      <c r="A98" s="37"/>
      <c r="B98" s="39"/>
      <c r="C98" s="37"/>
      <c r="D98" s="37"/>
      <c r="E98" s="37"/>
      <c r="F98" s="37"/>
      <c r="G98" s="37"/>
      <c r="H98" s="39"/>
      <c r="I98" s="39"/>
      <c r="J98" s="37"/>
      <c r="K98" s="37"/>
    </row>
    <row r="99" s="1" customFormat="1" ht="14.25" spans="1:11">
      <c r="A99" s="37"/>
      <c r="B99" s="39"/>
      <c r="C99" s="37"/>
      <c r="D99" s="37"/>
      <c r="E99" s="37"/>
      <c r="F99" s="37"/>
      <c r="G99" s="37"/>
      <c r="H99" s="39"/>
      <c r="I99" s="39"/>
      <c r="J99" s="37"/>
      <c r="K99" s="37"/>
    </row>
    <row r="100" s="1" customFormat="1" ht="14.25" spans="1:11">
      <c r="A100" s="37"/>
      <c r="B100" s="39"/>
      <c r="C100" s="37"/>
      <c r="D100" s="37"/>
      <c r="E100" s="37"/>
      <c r="F100" s="37"/>
      <c r="G100" s="37"/>
      <c r="H100" s="39"/>
      <c r="I100" s="39"/>
      <c r="J100" s="37"/>
      <c r="K100" s="37"/>
    </row>
    <row r="101" s="1" customFormat="1" ht="14.25" spans="1:11">
      <c r="A101" s="37"/>
      <c r="B101" s="39"/>
      <c r="C101" s="37"/>
      <c r="D101" s="37"/>
      <c r="E101" s="37"/>
      <c r="F101" s="37"/>
      <c r="G101" s="37"/>
      <c r="H101" s="39"/>
      <c r="I101" s="39"/>
      <c r="J101" s="37"/>
      <c r="K101" s="37"/>
    </row>
    <row r="102" s="1" customFormat="1" ht="14.25" spans="1:11">
      <c r="A102" s="37"/>
      <c r="B102" s="39"/>
      <c r="C102" s="37"/>
      <c r="D102" s="37"/>
      <c r="E102" s="37"/>
      <c r="F102" s="37"/>
      <c r="G102" s="37"/>
      <c r="H102" s="39"/>
      <c r="I102" s="39"/>
      <c r="J102" s="37"/>
      <c r="K102" s="37"/>
    </row>
    <row r="103" s="1" customFormat="1" ht="14.25" spans="1:11">
      <c r="A103" s="37"/>
      <c r="B103" s="39"/>
      <c r="C103" s="37"/>
      <c r="D103" s="37"/>
      <c r="E103" s="37"/>
      <c r="F103" s="37"/>
      <c r="G103" s="37"/>
      <c r="H103" s="39"/>
      <c r="I103" s="39"/>
      <c r="J103" s="37"/>
      <c r="K103" s="37"/>
    </row>
    <row r="104" s="1" customFormat="1" ht="14.25" spans="1:11">
      <c r="A104" s="37"/>
      <c r="B104" s="39"/>
      <c r="C104" s="37"/>
      <c r="D104" s="37"/>
      <c r="E104" s="37"/>
      <c r="F104" s="37"/>
      <c r="G104" s="37"/>
      <c r="H104" s="39"/>
      <c r="I104" s="39"/>
      <c r="J104" s="37"/>
      <c r="K104" s="37"/>
    </row>
    <row r="105" s="1" customFormat="1" ht="14.25" spans="1:11">
      <c r="A105" s="37"/>
      <c r="B105" s="39"/>
      <c r="C105" s="37"/>
      <c r="D105" s="37"/>
      <c r="E105" s="37"/>
      <c r="F105" s="37"/>
      <c r="G105" s="37"/>
      <c r="H105" s="39"/>
      <c r="I105" s="39"/>
      <c r="J105" s="37"/>
      <c r="K105" s="37"/>
    </row>
    <row r="106" s="1" customFormat="1" ht="14.25" spans="1:11">
      <c r="A106" s="37"/>
      <c r="B106" s="39"/>
      <c r="C106" s="37"/>
      <c r="D106" s="37"/>
      <c r="E106" s="37"/>
      <c r="F106" s="37"/>
      <c r="G106" s="37"/>
      <c r="H106" s="39"/>
      <c r="I106" s="39"/>
      <c r="J106" s="37"/>
      <c r="K106" s="37"/>
    </row>
    <row r="107" s="1" customFormat="1" ht="14.25" spans="1:11">
      <c r="A107" s="37"/>
      <c r="B107" s="39"/>
      <c r="C107" s="37"/>
      <c r="D107" s="37"/>
      <c r="E107" s="37"/>
      <c r="F107" s="37"/>
      <c r="G107" s="37"/>
      <c r="H107" s="39"/>
      <c r="I107" s="39"/>
      <c r="J107" s="37"/>
      <c r="K107" s="37"/>
    </row>
    <row r="108" s="1" customFormat="1" ht="14.25" spans="1:11">
      <c r="A108" s="37"/>
      <c r="B108" s="39"/>
      <c r="C108" s="37"/>
      <c r="D108" s="37"/>
      <c r="E108" s="37"/>
      <c r="F108" s="37"/>
      <c r="G108" s="37"/>
      <c r="H108" s="39"/>
      <c r="I108" s="39"/>
      <c r="J108" s="37"/>
      <c r="K108" s="37"/>
    </row>
    <row r="109" s="1" customFormat="1" ht="14.25" spans="1:11">
      <c r="A109" s="37"/>
      <c r="B109" s="39"/>
      <c r="C109" s="37"/>
      <c r="D109" s="37"/>
      <c r="E109" s="37"/>
      <c r="F109" s="37"/>
      <c r="G109" s="37"/>
      <c r="H109" s="39"/>
      <c r="I109" s="39"/>
      <c r="J109" s="37"/>
      <c r="K109" s="37"/>
    </row>
    <row r="110" s="1" customFormat="1" ht="14.25" spans="1:11">
      <c r="A110" s="37"/>
      <c r="B110" s="39"/>
      <c r="C110" s="37"/>
      <c r="D110" s="37"/>
      <c r="E110" s="37"/>
      <c r="F110" s="37"/>
      <c r="G110" s="37"/>
      <c r="H110" s="39"/>
      <c r="I110" s="39"/>
      <c r="J110" s="37"/>
      <c r="K110" s="37"/>
    </row>
    <row r="111" s="1" customFormat="1" ht="14.25" spans="1:11">
      <c r="A111" s="37"/>
      <c r="B111" s="39"/>
      <c r="C111" s="37"/>
      <c r="D111" s="37"/>
      <c r="E111" s="37"/>
      <c r="F111" s="37"/>
      <c r="G111" s="37"/>
      <c r="H111" s="39"/>
      <c r="I111" s="39"/>
      <c r="J111" s="37"/>
      <c r="K111" s="37"/>
    </row>
    <row r="112" s="1" customFormat="1" ht="14.25" spans="1:11">
      <c r="A112" s="37"/>
      <c r="B112" s="39"/>
      <c r="C112" s="37"/>
      <c r="D112" s="37"/>
      <c r="E112" s="37"/>
      <c r="F112" s="37"/>
      <c r="G112" s="37"/>
      <c r="H112" s="39"/>
      <c r="I112" s="39"/>
      <c r="J112" s="37"/>
      <c r="K112" s="37"/>
    </row>
    <row r="113" s="1" customFormat="1" ht="14.25" spans="1:11">
      <c r="A113" s="37"/>
      <c r="B113" s="39"/>
      <c r="C113" s="37"/>
      <c r="D113" s="37"/>
      <c r="E113" s="37"/>
      <c r="F113" s="37"/>
      <c r="G113" s="37"/>
      <c r="H113" s="39"/>
      <c r="I113" s="39"/>
      <c r="J113" s="37"/>
      <c r="K113" s="37"/>
    </row>
    <row r="114" s="1" customFormat="1" ht="14.25" spans="1:11">
      <c r="A114" s="37"/>
      <c r="B114" s="39"/>
      <c r="C114" s="37"/>
      <c r="D114" s="37"/>
      <c r="E114" s="37"/>
      <c r="F114" s="37"/>
      <c r="G114" s="37"/>
      <c r="H114" s="39"/>
      <c r="I114" s="39"/>
      <c r="J114" s="37"/>
      <c r="K114" s="37"/>
    </row>
    <row r="115" s="1" customFormat="1" ht="14.25" spans="1:11">
      <c r="A115" s="37"/>
      <c r="B115" s="39"/>
      <c r="C115" s="37"/>
      <c r="D115" s="37"/>
      <c r="E115" s="37"/>
      <c r="F115" s="37"/>
      <c r="G115" s="37"/>
      <c r="H115" s="39"/>
      <c r="I115" s="39"/>
      <c r="J115" s="37"/>
      <c r="K115" s="37"/>
    </row>
    <row r="116" s="1" customFormat="1" ht="14.25" spans="1:11">
      <c r="A116" s="37"/>
      <c r="B116" s="39"/>
      <c r="C116" s="37"/>
      <c r="D116" s="37"/>
      <c r="E116" s="37"/>
      <c r="F116" s="37"/>
      <c r="G116" s="37"/>
      <c r="H116" s="39"/>
      <c r="I116" s="39"/>
      <c r="J116" s="37"/>
      <c r="K116" s="37"/>
    </row>
    <row r="117" s="1" customFormat="1" ht="14.25" spans="1:11">
      <c r="A117" s="37"/>
      <c r="B117" s="39"/>
      <c r="C117" s="37"/>
      <c r="D117" s="37"/>
      <c r="E117" s="37"/>
      <c r="F117" s="37"/>
      <c r="G117" s="37"/>
      <c r="H117" s="39"/>
      <c r="I117" s="39"/>
      <c r="J117" s="37"/>
      <c r="K117" s="37"/>
    </row>
    <row r="118" s="1" customFormat="1" ht="14.25" spans="1:11">
      <c r="A118" s="37"/>
      <c r="B118" s="39"/>
      <c r="C118" s="37"/>
      <c r="D118" s="37"/>
      <c r="E118" s="37"/>
      <c r="F118" s="37"/>
      <c r="G118" s="37"/>
      <c r="H118" s="39"/>
      <c r="I118" s="39"/>
      <c r="J118" s="37"/>
      <c r="K118" s="37"/>
    </row>
    <row r="119" s="1" customFormat="1" ht="14.25" spans="1:11">
      <c r="A119" s="37"/>
      <c r="B119" s="39"/>
      <c r="C119" s="37"/>
      <c r="D119" s="37"/>
      <c r="E119" s="37"/>
      <c r="F119" s="37"/>
      <c r="G119" s="37"/>
      <c r="H119" s="39"/>
      <c r="I119" s="39"/>
      <c r="J119" s="37"/>
      <c r="K119" s="37"/>
    </row>
    <row r="120" s="1" customFormat="1" ht="14.25" spans="1:11">
      <c r="A120" s="37"/>
      <c r="B120" s="39"/>
      <c r="C120" s="37"/>
      <c r="D120" s="37"/>
      <c r="E120" s="37"/>
      <c r="F120" s="37"/>
      <c r="G120" s="37"/>
      <c r="H120" s="39"/>
      <c r="I120" s="39"/>
      <c r="J120" s="37"/>
      <c r="K120" s="37"/>
    </row>
    <row r="121" s="1" customFormat="1" ht="14.25" spans="1:11">
      <c r="A121" s="37"/>
      <c r="B121" s="39"/>
      <c r="C121" s="37"/>
      <c r="D121" s="37"/>
      <c r="E121" s="37"/>
      <c r="F121" s="37"/>
      <c r="G121" s="37"/>
      <c r="H121" s="39"/>
      <c r="I121" s="39"/>
      <c r="J121" s="37"/>
      <c r="K121" s="37"/>
    </row>
    <row r="122" s="1" customFormat="1" ht="14.25" spans="1:11">
      <c r="A122" s="37"/>
      <c r="B122" s="39"/>
      <c r="C122" s="37"/>
      <c r="D122" s="37"/>
      <c r="E122" s="37"/>
      <c r="F122" s="37"/>
      <c r="G122" s="37"/>
      <c r="H122" s="39"/>
      <c r="I122" s="39"/>
      <c r="J122" s="37"/>
      <c r="K122" s="37"/>
    </row>
    <row r="123" s="1" customFormat="1" ht="14.25" spans="1:11">
      <c r="A123" s="37"/>
      <c r="B123" s="39"/>
      <c r="C123" s="37"/>
      <c r="D123" s="37"/>
      <c r="E123" s="37"/>
      <c r="F123" s="37"/>
      <c r="G123" s="37"/>
      <c r="H123" s="39"/>
      <c r="I123" s="39"/>
      <c r="J123" s="37"/>
      <c r="K123" s="37"/>
    </row>
    <row r="124" s="1" customFormat="1" ht="14.25" spans="1:11">
      <c r="A124" s="37"/>
      <c r="B124" s="39"/>
      <c r="C124" s="37"/>
      <c r="D124" s="37"/>
      <c r="E124" s="37"/>
      <c r="F124" s="37"/>
      <c r="G124" s="37"/>
      <c r="H124" s="39"/>
      <c r="I124" s="39"/>
      <c r="J124" s="37"/>
      <c r="K124" s="37"/>
    </row>
    <row r="125" s="1" customFormat="1" ht="14.25" spans="1:11">
      <c r="A125" s="37"/>
      <c r="B125" s="39"/>
      <c r="C125" s="37"/>
      <c r="D125" s="37"/>
      <c r="E125" s="37"/>
      <c r="F125" s="37"/>
      <c r="G125" s="37"/>
      <c r="H125" s="39"/>
      <c r="I125" s="39"/>
      <c r="J125" s="37"/>
      <c r="K125" s="37"/>
    </row>
    <row r="126" s="1" customFormat="1" ht="14.25" spans="1:11">
      <c r="A126" s="37"/>
      <c r="B126" s="39"/>
      <c r="C126" s="37"/>
      <c r="D126" s="37"/>
      <c r="E126" s="37"/>
      <c r="F126" s="37"/>
      <c r="G126" s="37"/>
      <c r="H126" s="39"/>
      <c r="I126" s="39"/>
      <c r="J126" s="37"/>
      <c r="K126" s="37"/>
    </row>
    <row r="127" s="1" customFormat="1" ht="14.25" spans="1:11">
      <c r="A127" s="37"/>
      <c r="B127" s="39"/>
      <c r="C127" s="37"/>
      <c r="D127" s="37"/>
      <c r="E127" s="37"/>
      <c r="F127" s="37"/>
      <c r="G127" s="37"/>
      <c r="H127" s="39"/>
      <c r="I127" s="39"/>
      <c r="J127" s="37"/>
      <c r="K127" s="37"/>
    </row>
    <row r="128" s="1" customFormat="1" ht="14.25" spans="1:11">
      <c r="A128" s="37"/>
      <c r="B128" s="39"/>
      <c r="C128" s="37"/>
      <c r="D128" s="37"/>
      <c r="E128" s="37"/>
      <c r="F128" s="37"/>
      <c r="G128" s="37"/>
      <c r="H128" s="39"/>
      <c r="I128" s="39"/>
      <c r="J128" s="37"/>
      <c r="K128" s="37"/>
    </row>
    <row r="129" s="1" customFormat="1" ht="14.25" spans="1:11">
      <c r="A129" s="37"/>
      <c r="B129" s="39"/>
      <c r="C129" s="37"/>
      <c r="D129" s="37"/>
      <c r="E129" s="37"/>
      <c r="F129" s="37"/>
      <c r="G129" s="37"/>
      <c r="H129" s="39"/>
      <c r="I129" s="39"/>
      <c r="J129" s="37"/>
      <c r="K129" s="37"/>
    </row>
    <row r="130" s="1" customFormat="1" ht="14.25" spans="1:11">
      <c r="A130" s="37"/>
      <c r="B130" s="39"/>
      <c r="C130" s="37"/>
      <c r="D130" s="37"/>
      <c r="E130" s="37"/>
      <c r="F130" s="37"/>
      <c r="G130" s="37"/>
      <c r="H130" s="39"/>
      <c r="I130" s="39"/>
      <c r="J130" s="37"/>
      <c r="K130" s="37"/>
    </row>
    <row r="131" s="1" customFormat="1" ht="14.25" spans="1:11">
      <c r="A131" s="37"/>
      <c r="B131" s="39"/>
      <c r="C131" s="37"/>
      <c r="D131" s="37"/>
      <c r="E131" s="37"/>
      <c r="F131" s="37"/>
      <c r="G131" s="37"/>
      <c r="H131" s="39"/>
      <c r="I131" s="39"/>
      <c r="J131" s="37"/>
      <c r="K131" s="37"/>
    </row>
    <row r="132" s="1" customFormat="1" ht="14.25" spans="1:11">
      <c r="A132" s="37"/>
      <c r="B132" s="39"/>
      <c r="C132" s="37"/>
      <c r="D132" s="37"/>
      <c r="E132" s="37"/>
      <c r="F132" s="37"/>
      <c r="G132" s="37"/>
      <c r="H132" s="39"/>
      <c r="I132" s="39"/>
      <c r="J132" s="37"/>
      <c r="K132" s="37"/>
    </row>
    <row r="133" s="1" customFormat="1" ht="14.25" spans="1:11">
      <c r="A133" s="37"/>
      <c r="B133" s="39"/>
      <c r="C133" s="37"/>
      <c r="D133" s="37"/>
      <c r="E133" s="37"/>
      <c r="F133" s="37"/>
      <c r="G133" s="37"/>
      <c r="H133" s="39"/>
      <c r="I133" s="39"/>
      <c r="J133" s="37"/>
      <c r="K133" s="37"/>
    </row>
    <row r="134" s="1" customFormat="1" ht="14.25" spans="1:11">
      <c r="A134" s="37"/>
      <c r="B134" s="39"/>
      <c r="C134" s="37"/>
      <c r="D134" s="37"/>
      <c r="E134" s="37"/>
      <c r="F134" s="37"/>
      <c r="G134" s="37"/>
      <c r="H134" s="39"/>
      <c r="I134" s="39"/>
      <c r="J134" s="37"/>
      <c r="K134" s="37"/>
    </row>
    <row r="135" s="1" customFormat="1" ht="14.25" spans="1:11">
      <c r="A135" s="37"/>
      <c r="B135" s="39"/>
      <c r="C135" s="37"/>
      <c r="D135" s="37"/>
      <c r="E135" s="37"/>
      <c r="F135" s="37"/>
      <c r="G135" s="37"/>
      <c r="H135" s="39"/>
      <c r="I135" s="39"/>
      <c r="J135" s="37"/>
      <c r="K135" s="37"/>
    </row>
    <row r="136" s="1" customFormat="1" ht="14.25" spans="1:11">
      <c r="A136" s="37"/>
      <c r="B136" s="39"/>
      <c r="C136" s="37"/>
      <c r="D136" s="37"/>
      <c r="E136" s="37"/>
      <c r="F136" s="37"/>
      <c r="G136" s="37"/>
      <c r="H136" s="39"/>
      <c r="I136" s="39"/>
      <c r="J136" s="37"/>
      <c r="K136" s="37"/>
    </row>
    <row r="137" s="1" customFormat="1" ht="14.25" spans="1:11">
      <c r="A137" s="37"/>
      <c r="B137" s="39"/>
      <c r="C137" s="37"/>
      <c r="D137" s="37"/>
      <c r="E137" s="37"/>
      <c r="F137" s="37"/>
      <c r="G137" s="37"/>
      <c r="H137" s="39"/>
      <c r="I137" s="39"/>
      <c r="J137" s="37"/>
      <c r="K137" s="37"/>
    </row>
    <row r="138" s="1" customFormat="1" ht="14.25" spans="1:11">
      <c r="A138" s="37"/>
      <c r="B138" s="39"/>
      <c r="C138" s="37"/>
      <c r="D138" s="37"/>
      <c r="E138" s="37"/>
      <c r="F138" s="37"/>
      <c r="G138" s="37"/>
      <c r="H138" s="39"/>
      <c r="I138" s="39"/>
      <c r="J138" s="37"/>
      <c r="K138" s="37"/>
    </row>
    <row r="139" s="1" customFormat="1" ht="14.25" spans="1:11">
      <c r="A139" s="37"/>
      <c r="B139" s="39"/>
      <c r="C139" s="37"/>
      <c r="D139" s="37"/>
      <c r="E139" s="37"/>
      <c r="F139" s="37"/>
      <c r="G139" s="37"/>
      <c r="H139" s="39"/>
      <c r="I139" s="39"/>
      <c r="J139" s="37"/>
      <c r="K139" s="37"/>
    </row>
    <row r="140" s="1" customFormat="1" ht="14.25" spans="1:11">
      <c r="A140" s="37"/>
      <c r="B140" s="39"/>
      <c r="C140" s="37"/>
      <c r="D140" s="37"/>
      <c r="E140" s="37"/>
      <c r="F140" s="37"/>
      <c r="G140" s="37"/>
      <c r="H140" s="39"/>
      <c r="I140" s="39"/>
      <c r="J140" s="37"/>
      <c r="K140" s="37"/>
    </row>
    <row r="141" s="1" customFormat="1" ht="14.25" spans="1:11">
      <c r="A141" s="37"/>
      <c r="B141" s="39"/>
      <c r="C141" s="37"/>
      <c r="D141" s="37"/>
      <c r="E141" s="37"/>
      <c r="F141" s="37"/>
      <c r="G141" s="37"/>
      <c r="H141" s="39"/>
      <c r="I141" s="39"/>
      <c r="J141" s="37"/>
      <c r="K141" s="37"/>
    </row>
    <row r="142" s="1" customFormat="1" ht="14.25" spans="1:11">
      <c r="A142" s="37"/>
      <c r="B142" s="39"/>
      <c r="C142" s="37"/>
      <c r="D142" s="37"/>
      <c r="E142" s="37"/>
      <c r="F142" s="37"/>
      <c r="G142" s="37"/>
      <c r="H142" s="39"/>
      <c r="I142" s="39"/>
      <c r="J142" s="37"/>
      <c r="K142" s="37"/>
    </row>
    <row r="143" s="1" customFormat="1" ht="14.25" spans="1:11">
      <c r="A143" s="37"/>
      <c r="B143" s="39"/>
      <c r="C143" s="37"/>
      <c r="D143" s="37"/>
      <c r="E143" s="37"/>
      <c r="F143" s="37"/>
      <c r="G143" s="37"/>
      <c r="H143" s="39"/>
      <c r="I143" s="39"/>
      <c r="J143" s="37"/>
      <c r="K143" s="37"/>
    </row>
    <row r="144" s="1" customFormat="1" ht="14.25" spans="1:11">
      <c r="A144" s="37"/>
      <c r="B144" s="39"/>
      <c r="C144" s="37"/>
      <c r="D144" s="37"/>
      <c r="E144" s="37"/>
      <c r="F144" s="37"/>
      <c r="G144" s="37"/>
      <c r="H144" s="39"/>
      <c r="I144" s="39"/>
      <c r="J144" s="37"/>
      <c r="K144" s="37"/>
    </row>
    <row r="145" s="1" customFormat="1" ht="14.25" spans="1:11">
      <c r="A145" s="37"/>
      <c r="B145" s="39"/>
      <c r="C145" s="37"/>
      <c r="D145" s="37"/>
      <c r="E145" s="37"/>
      <c r="F145" s="37"/>
      <c r="G145" s="37"/>
      <c r="H145" s="39"/>
      <c r="I145" s="39"/>
      <c r="J145" s="37"/>
      <c r="K145" s="37"/>
    </row>
    <row r="146" s="1" customFormat="1" ht="14.25" spans="1:11">
      <c r="A146" s="37"/>
      <c r="B146" s="39"/>
      <c r="C146" s="37"/>
      <c r="D146" s="37"/>
      <c r="E146" s="37"/>
      <c r="F146" s="37"/>
      <c r="G146" s="37"/>
      <c r="H146" s="39"/>
      <c r="I146" s="39"/>
      <c r="J146" s="37"/>
      <c r="K146" s="37"/>
    </row>
    <row r="147" s="1" customFormat="1" ht="14.25" spans="1:11">
      <c r="A147" s="37"/>
      <c r="B147" s="39"/>
      <c r="C147" s="37"/>
      <c r="D147" s="37"/>
      <c r="E147" s="37"/>
      <c r="F147" s="37"/>
      <c r="G147" s="37"/>
      <c r="H147" s="39"/>
      <c r="I147" s="39"/>
      <c r="J147" s="37"/>
      <c r="K147" s="37"/>
    </row>
    <row r="148" s="1" customFormat="1" ht="14.25" spans="1:11">
      <c r="A148" s="37"/>
      <c r="B148" s="39"/>
      <c r="C148" s="37"/>
      <c r="D148" s="37"/>
      <c r="E148" s="37"/>
      <c r="F148" s="37"/>
      <c r="G148" s="37"/>
      <c r="H148" s="39"/>
      <c r="I148" s="39"/>
      <c r="J148" s="37"/>
      <c r="K148" s="37"/>
    </row>
    <row r="149" s="1" customFormat="1" ht="14.25" spans="1:11">
      <c r="A149" s="37"/>
      <c r="B149" s="39"/>
      <c r="C149" s="37"/>
      <c r="D149" s="37"/>
      <c r="E149" s="37"/>
      <c r="F149" s="37"/>
      <c r="G149" s="37"/>
      <c r="H149" s="39"/>
      <c r="I149" s="39"/>
      <c r="J149" s="37"/>
      <c r="K149" s="37"/>
    </row>
    <row r="150" s="1" customFormat="1" ht="14.25" spans="1:11">
      <c r="A150" s="37"/>
      <c r="B150" s="39"/>
      <c r="C150" s="37"/>
      <c r="D150" s="37"/>
      <c r="E150" s="37"/>
      <c r="F150" s="37"/>
      <c r="G150" s="37"/>
      <c r="H150" s="39"/>
      <c r="I150" s="39"/>
      <c r="J150" s="37"/>
      <c r="K150" s="37"/>
    </row>
    <row r="151" s="1" customFormat="1" ht="14.25" spans="1:11">
      <c r="A151" s="37"/>
      <c r="B151" s="39"/>
      <c r="C151" s="37"/>
      <c r="D151" s="37"/>
      <c r="E151" s="37"/>
      <c r="F151" s="37"/>
      <c r="G151" s="37"/>
      <c r="H151" s="39"/>
      <c r="I151" s="39"/>
      <c r="J151" s="37"/>
      <c r="K151" s="37"/>
    </row>
    <row r="152" s="1" customFormat="1" ht="14.25" spans="1:11">
      <c r="A152" s="37"/>
      <c r="B152" s="39"/>
      <c r="C152" s="37"/>
      <c r="D152" s="37"/>
      <c r="E152" s="37"/>
      <c r="F152" s="37"/>
      <c r="G152" s="37"/>
      <c r="H152" s="39"/>
      <c r="I152" s="39"/>
      <c r="J152" s="37"/>
      <c r="K152" s="37"/>
    </row>
    <row r="153" s="1" customFormat="1" ht="14.25" spans="1:11">
      <c r="A153" s="37"/>
      <c r="B153" s="39"/>
      <c r="C153" s="37"/>
      <c r="D153" s="37"/>
      <c r="E153" s="37"/>
      <c r="F153" s="37"/>
      <c r="G153" s="37"/>
      <c r="H153" s="39"/>
      <c r="I153" s="39"/>
      <c r="J153" s="37"/>
      <c r="K153" s="37"/>
    </row>
    <row r="154" s="1" customFormat="1" ht="14.25" spans="1:11">
      <c r="A154" s="37"/>
      <c r="B154" s="39"/>
      <c r="C154" s="37"/>
      <c r="D154" s="37"/>
      <c r="E154" s="37"/>
      <c r="F154" s="37"/>
      <c r="G154" s="37"/>
      <c r="H154" s="39"/>
      <c r="I154" s="39"/>
      <c r="J154" s="37"/>
      <c r="K154" s="37"/>
    </row>
    <row r="155" s="1" customFormat="1" ht="14.25" spans="1:11">
      <c r="A155" s="37"/>
      <c r="B155" s="39"/>
      <c r="C155" s="37"/>
      <c r="D155" s="37"/>
      <c r="E155" s="37"/>
      <c r="F155" s="37"/>
      <c r="G155" s="37"/>
      <c r="H155" s="39"/>
      <c r="I155" s="39"/>
      <c r="J155" s="37"/>
      <c r="K155" s="37"/>
    </row>
    <row r="156" s="1" customFormat="1" ht="14.25" spans="1:11">
      <c r="A156" s="37"/>
      <c r="B156" s="39"/>
      <c r="C156" s="37"/>
      <c r="D156" s="37"/>
      <c r="E156" s="37"/>
      <c r="F156" s="37"/>
      <c r="G156" s="37"/>
      <c r="H156" s="39"/>
      <c r="I156" s="39"/>
      <c r="J156" s="37"/>
      <c r="K156" s="37"/>
    </row>
    <row r="157" s="1" customFormat="1" ht="14.25" spans="1:11">
      <c r="A157" s="37"/>
      <c r="B157" s="39"/>
      <c r="C157" s="37"/>
      <c r="D157" s="37"/>
      <c r="E157" s="37"/>
      <c r="F157" s="37"/>
      <c r="G157" s="37"/>
      <c r="H157" s="39"/>
      <c r="I157" s="39"/>
      <c r="J157" s="37"/>
      <c r="K157" s="37"/>
    </row>
    <row r="158" s="1" customFormat="1" ht="14.25" spans="1:11">
      <c r="A158" s="37"/>
      <c r="B158" s="39"/>
      <c r="C158" s="37"/>
      <c r="D158" s="37"/>
      <c r="E158" s="37"/>
      <c r="F158" s="37"/>
      <c r="G158" s="37"/>
      <c r="H158" s="39"/>
      <c r="I158" s="39"/>
      <c r="J158" s="37"/>
      <c r="K158" s="37"/>
    </row>
    <row r="159" s="1" customFormat="1" ht="14.25" spans="1:11">
      <c r="A159" s="37"/>
      <c r="B159" s="39"/>
      <c r="C159" s="37"/>
      <c r="D159" s="37"/>
      <c r="E159" s="37"/>
      <c r="F159" s="37"/>
      <c r="G159" s="37"/>
      <c r="H159" s="39"/>
      <c r="I159" s="39"/>
      <c r="J159" s="37"/>
      <c r="K159" s="37"/>
    </row>
    <row r="160" s="1" customFormat="1" ht="14.25" spans="1:11">
      <c r="A160" s="37"/>
      <c r="B160" s="39"/>
      <c r="C160" s="37"/>
      <c r="D160" s="37"/>
      <c r="E160" s="37"/>
      <c r="F160" s="37"/>
      <c r="G160" s="37"/>
      <c r="H160" s="39"/>
      <c r="I160" s="39"/>
      <c r="J160" s="37"/>
      <c r="K160" s="37"/>
    </row>
  </sheetData>
  <mergeCells count="13">
    <mergeCell ref="A1:J1"/>
    <mergeCell ref="A2:J2"/>
    <mergeCell ref="A35:J3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55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客房杂件 </vt:lpstr>
      <vt:lpstr>员工宿舍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才哥</cp:lastModifiedBy>
  <dcterms:created xsi:type="dcterms:W3CDTF">2023-05-12T11:15:00Z</dcterms:created>
  <dcterms:modified xsi:type="dcterms:W3CDTF">2026-01-04T02:03:44Z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411702D2483D4399B49A52C39D37E07F_12</vt:lpwstr>
  </property>
  <property fmtid="{D5CDD505-2E9C-101B-9397-08002B2CF9AE}" pid="4" name="CalculationRule">
    <vt:i4>0</vt:i4>
  </property>
</Properties>
</file>